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1490" windowHeight="919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'ЗФ'!$A$1:$G$134</definedName>
    <definedName name="_xlnm.Print_Area" localSheetId="1">'СФ'!$A$1:$E$66</definedName>
  </definedNames>
  <calcPr fullCalcOnLoad="1"/>
</workbook>
</file>

<file path=xl/sharedStrings.xml><?xml version="1.0" encoding="utf-8"?>
<sst xmlns="http://schemas.openxmlformats.org/spreadsheetml/2006/main" count="258" uniqueCount="221">
  <si>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</si>
  <si>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</si>
  <si>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</si>
  <si>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</si>
  <si>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</si>
  <si>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</si>
  <si>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</si>
  <si>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</si>
  <si>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</si>
  <si>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</si>
  <si>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</si>
  <si>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</si>
  <si>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</si>
  <si>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</si>
  <si>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</si>
  <si>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</si>
  <si>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</si>
  <si>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</si>
  <si>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</si>
  <si>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</si>
  <si>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</si>
  <si>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</si>
  <si>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</si>
  <si>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</si>
  <si>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</si>
  <si>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</si>
  <si>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</si>
  <si>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</si>
  <si>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</si>
  <si>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</si>
  <si>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</si>
  <si>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</si>
  <si>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</si>
  <si>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</si>
  <si>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</si>
  <si>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</si>
  <si>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</si>
  <si>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</si>
  <si>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</si>
  <si>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</si>
  <si>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</si>
  <si>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</si>
  <si>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</si>
  <si>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</si>
  <si>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</si>
  <si>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</si>
  <si>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</si>
  <si>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</si>
  <si>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</si>
  <si>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</si>
  <si>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</si>
  <si>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</si>
  <si>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</si>
  <si>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</si>
  <si>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</si>
  <si>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</si>
  <si>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</si>
  <si>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</si>
  <si>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</si>
  <si>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</si>
  <si>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</si>
  <si>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</si>
  <si>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</si>
  <si>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</si>
  <si>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</si>
  <si>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</si>
  <si>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</si>
  <si>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</si>
  <si>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</si>
  <si>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</si>
  <si>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</si>
  <si>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</si>
  <si>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</si>
  <si>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</si>
  <si>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</si>
  <si>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</si>
  <si>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</si>
  <si>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</si>
  <si>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</si>
  <si>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</si>
  <si>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</si>
  <si>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</si>
  <si>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</si>
  <si>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</si>
  <si>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</si>
  <si>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</si>
  <si>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</si>
  <si>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</si>
  <si>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</si>
  <si>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</si>
  <si>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</si>
  <si>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</si>
  <si>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</si>
  <si>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</si>
  <si>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</si>
  <si>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</si>
  <si>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</si>
  <si>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</si>
  <si>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</si>
  <si>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</si>
  <si>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</si>
  <si>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</si>
  <si>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</si>
  <si>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</si>
  <si>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</si>
  <si>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</si>
  <si>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</si>
  <si>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</si>
  <si>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</si>
  <si>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</si>
  <si>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</si>
  <si>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</si>
  <si>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</si>
  <si>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</si>
  <si>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</si>
  <si>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</si>
  <si>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</si>
  <si>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</si>
  <si>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</si>
  <si>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</si>
  <si>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</si>
  <si>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</si>
  <si>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</si>
  <si>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</si>
  <si>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</si>
  <si>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</si>
  <si>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</si>
  <si>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</si>
  <si>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</si>
  <si>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</si>
  <si>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</si>
  <si>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</si>
  <si>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</si>
  <si>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</si>
  <si>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</si>
  <si>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</si>
  <si>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</si>
  <si>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</si>
  <si>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</si>
  <si>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</si>
  <si>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</si>
  <si>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</si>
  <si>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</si>
  <si>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</si>
  <si>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</si>
  <si>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</si>
  <si>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</si>
  <si>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</si>
  <si>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</si>
  <si>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</si>
  <si>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</si>
  <si>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</si>
  <si>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</si>
  <si>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</si>
  <si>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</si>
  <si>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</si>
  <si>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</si>
  <si>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</si>
  <si>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</si>
  <si>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</si>
  <si>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</si>
  <si>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</si>
  <si>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</si>
  <si>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</si>
  <si>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</si>
  <si>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</si>
  <si>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</si>
  <si>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</si>
  <si>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</si>
  <si>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</si>
  <si>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</si>
  <si>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</si>
  <si>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</si>
  <si>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</si>
  <si>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</si>
  <si>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</si>
  <si>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</si>
  <si>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</si>
  <si>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</si>
  <si>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</si>
  <si>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</si>
  <si>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</si>
  <si>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</si>
  <si>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</si>
  <si>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</si>
  <si>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</si>
  <si>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</si>
  <si>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</si>
  <si>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</si>
  <si>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</si>
  <si>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</si>
  <si>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</si>
  <si>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</si>
  <si>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</si>
  <si>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</si>
  <si>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 та прийомних сім’ях за принципом "гроші ходять за дитиною", оплату послуг  із здійснення патронату над дитиною та виплату соціальної допомоги на утримання дитини в сім’ї патронатного вихователя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</si>
  <si>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</si>
  <si>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</si>
  <si>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</si>
  <si>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</si>
  <si>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</si>
  <si>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</si>
  <si>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</si>
  <si>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</si>
  <si>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</si>
  <si>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41034500</t>
  </si>
  <si>
    <t>Субвенція з державного бюджету місцевим бюджетам на здійснення  заходів щодо соціально - економічного розвитку окремих територій</t>
  </si>
  <si>
    <t>Дотації   з місцевих бюджетів іншим 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</si>
  <si>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</si>
  <si>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</si>
  <si>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</si>
  <si>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</si>
  <si>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</si>
  <si>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</si>
  <si>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Виконання міського бюджету за січень-вересень 2019 року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</si>
  <si>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</si>
  <si>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</si>
  <si>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Секретар міської ради</t>
  </si>
  <si>
    <t>Ю. Лакоза</t>
  </si>
  <si>
    <t>Додаток № 1                                                                               до рішення п'ятдесят третьої сесії                        міської ради VІІ скликання                                                                              04 грудня  2019 року № 995</t>
  </si>
  <si>
    <t>Додаток № 2                                                                                   до рішення п'ятдесят третьої сесії                        міської ради VІІ скликання                                                                              04 грудня  2019 року № 995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</si>
</sst>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28" fillId="3" borderId="1" applyNumberFormat="0" applyAlignment="0" applyProtection="0"/>
    <xf numFmtId="0" fontId="29" fillId="9" borderId="2" applyNumberFormat="0" applyAlignment="0" applyProtection="0"/>
    <xf numFmtId="0" fontId="30" fillId="9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4" borderId="7" applyNumberFormat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7" borderId="0" applyNumberFormat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9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9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9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9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7" borderId="11" xfId="0" applyNumberFormat="1" applyFont="1" applyFill="1" applyBorder="1" applyAlignment="1" applyProtection="1">
      <alignment horizontal="right" shrinkToFit="1"/>
      <protection/>
    </xf>
    <xf numFmtId="0" fontId="6" fillId="7" borderId="22" xfId="0" applyFont="1" applyFill="1" applyBorder="1" applyAlignment="1" applyProtection="1">
      <alignment horizontal="center" wrapText="1"/>
      <protection/>
    </xf>
    <xf numFmtId="0" fontId="6" fillId="9" borderId="10" xfId="0" applyFont="1" applyFill="1" applyBorder="1" applyAlignment="1" applyProtection="1">
      <alignment horizontal="center" vertical="center" wrapText="1"/>
      <protection hidden="1"/>
    </xf>
    <xf numFmtId="0" fontId="6" fillId="9" borderId="10" xfId="0" applyFont="1" applyFill="1" applyBorder="1" applyAlignment="1" applyProtection="1">
      <alignment horizontal="center" vertical="center" wrapText="1"/>
      <protection locked="0"/>
    </xf>
    <xf numFmtId="0" fontId="6" fillId="9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9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9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9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7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9" borderId="18" xfId="0" applyFont="1" applyFill="1" applyBorder="1" applyAlignment="1" applyProtection="1">
      <alignment horizontal="right" vertical="center" wrapText="1"/>
      <protection locked="0"/>
    </xf>
    <xf numFmtId="0" fontId="6" fillId="7" borderId="18" xfId="0" applyNumberFormat="1" applyFont="1" applyFill="1" applyBorder="1" applyAlignment="1" applyProtection="1">
      <alignment horizontal="right" shrinkToFit="1"/>
      <protection/>
    </xf>
    <xf numFmtId="0" fontId="6" fillId="7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9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9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7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7" borderId="10" xfId="0" applyNumberFormat="1" applyFont="1" applyFill="1" applyBorder="1" applyAlignment="1">
      <alignment horizontal="right" wrapText="1" shrinkToFit="1"/>
    </xf>
    <xf numFmtId="196" fontId="18" fillId="7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9" borderId="10" xfId="0" applyNumberFormat="1" applyFont="1" applyFill="1" applyBorder="1" applyAlignment="1" applyProtection="1">
      <alignment vertical="center" wrapText="1"/>
      <protection/>
    </xf>
    <xf numFmtId="196" fontId="18" fillId="9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9" borderId="10" xfId="0" applyNumberFormat="1" applyFont="1" applyFill="1" applyBorder="1" applyAlignment="1" applyProtection="1">
      <alignment vertical="center" shrinkToFit="1"/>
      <protection/>
    </xf>
    <xf numFmtId="196" fontId="18" fillId="9" borderId="32" xfId="0" applyNumberFormat="1" applyFont="1" applyFill="1" applyBorder="1" applyAlignment="1" applyProtection="1">
      <alignment vertical="center" shrinkToFit="1"/>
      <protection/>
    </xf>
    <xf numFmtId="196" fontId="18" fillId="9" borderId="32" xfId="0" applyNumberFormat="1" applyFont="1" applyFill="1" applyBorder="1" applyAlignment="1" applyProtection="1">
      <alignment vertical="center" wrapText="1"/>
      <protection/>
    </xf>
    <xf numFmtId="196" fontId="18" fillId="9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1" fillId="0" borderId="36" xfId="53" applyNumberFormat="1" applyFont="1" applyFill="1" applyBorder="1" applyAlignment="1">
      <alignment vertical="center" wrapText="1"/>
      <protection/>
    </xf>
    <xf numFmtId="0" fontId="22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2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18" fillId="9" borderId="10" xfId="0" applyNumberFormat="1" applyFont="1" applyFill="1" applyBorder="1" applyAlignment="1" applyProtection="1">
      <alignment horizontal="right" vertical="center"/>
      <protection hidden="1"/>
    </xf>
    <xf numFmtId="196" fontId="18" fillId="9" borderId="1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9" borderId="2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Fill="1" applyAlignment="1">
      <alignment vertical="center"/>
    </xf>
    <xf numFmtId="196" fontId="21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3" fillId="0" borderId="13" xfId="0" applyNumberFormat="1" applyFont="1" applyFill="1" applyBorder="1" applyAlignment="1">
      <alignment horizontal="right" wrapText="1" shrinkToFit="1"/>
    </xf>
    <xf numFmtId="196" fontId="23" fillId="0" borderId="42" xfId="0" applyNumberFormat="1" applyFont="1" applyFill="1" applyBorder="1" applyAlignment="1">
      <alignment horizontal="right" wrapText="1" shrinkToFit="1"/>
    </xf>
    <xf numFmtId="196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19" fillId="0" borderId="43" xfId="0" applyNumberFormat="1" applyFont="1" applyFill="1" applyBorder="1" applyAlignment="1">
      <alignment horizontal="right" wrapText="1" shrinkToFit="1"/>
    </xf>
    <xf numFmtId="196" fontId="21" fillId="9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9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7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1" fillId="7" borderId="32" xfId="0" applyNumberFormat="1" applyFont="1" applyFill="1" applyBorder="1" applyAlignment="1">
      <alignment horizontal="right" wrapText="1" shrinkToFit="1"/>
    </xf>
    <xf numFmtId="196" fontId="20" fillId="7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7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4" xfId="0" applyNumberFormat="1" applyFont="1" applyFill="1" applyBorder="1" applyAlignment="1">
      <alignment horizontal="right" wrapText="1" shrinkToFit="1"/>
    </xf>
    <xf numFmtId="196" fontId="18" fillId="9" borderId="12" xfId="0" applyNumberFormat="1" applyFont="1" applyFill="1" applyBorder="1" applyAlignment="1" applyProtection="1">
      <alignment vertical="center" wrapText="1"/>
      <protection/>
    </xf>
    <xf numFmtId="196" fontId="18" fillId="9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5" xfId="0" applyNumberFormat="1" applyFont="1" applyFill="1" applyBorder="1" applyAlignment="1" applyProtection="1">
      <alignment horizontal="right"/>
      <protection hidden="1"/>
    </xf>
    <xf numFmtId="196" fontId="18" fillId="9" borderId="46" xfId="0" applyNumberFormat="1" applyFont="1" applyFill="1" applyBorder="1" applyAlignment="1" applyProtection="1">
      <alignment horizontal="right" vertical="center"/>
      <protection hidden="1"/>
    </xf>
    <xf numFmtId="196" fontId="18" fillId="9" borderId="47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6" xfId="0" applyNumberFormat="1" applyFont="1" applyFill="1" applyBorder="1" applyAlignment="1" applyProtection="1">
      <alignment horizontal="right" vertical="center"/>
      <protection hidden="1"/>
    </xf>
    <xf numFmtId="196" fontId="18" fillId="9" borderId="1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8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0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3" fillId="0" borderId="50" xfId="0" applyNumberFormat="1" applyFont="1" applyFill="1" applyBorder="1" applyAlignment="1" applyProtection="1">
      <alignment horizontal="right"/>
      <protection hidden="1"/>
    </xf>
    <xf numFmtId="196" fontId="18" fillId="9" borderId="32" xfId="0" applyNumberFormat="1" applyFont="1" applyFill="1" applyBorder="1" applyAlignment="1" applyProtection="1">
      <alignment horizontal="right" vertical="center"/>
      <protection hidden="1"/>
    </xf>
    <xf numFmtId="196" fontId="18" fillId="9" borderId="47" xfId="0" applyNumberFormat="1" applyFont="1" applyFill="1" applyBorder="1" applyAlignment="1" applyProtection="1">
      <alignment horizontal="right" vertical="center"/>
      <protection hidden="1"/>
    </xf>
    <xf numFmtId="196" fontId="18" fillId="9" borderId="24" xfId="0" applyNumberFormat="1" applyFont="1" applyFill="1" applyBorder="1" applyAlignment="1" applyProtection="1">
      <alignment horizontal="right" vertical="center"/>
      <protection hidden="1"/>
    </xf>
    <xf numFmtId="196" fontId="18" fillId="9" borderId="36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7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196" fontId="18" fillId="4" borderId="15" xfId="0" applyNumberFormat="1" applyFont="1" applyFill="1" applyBorder="1" applyAlignment="1" applyProtection="1">
      <alignment horizontal="right" vertical="center"/>
      <protection hidden="1"/>
    </xf>
    <xf numFmtId="0" fontId="12" fillId="0" borderId="17" xfId="0" applyFont="1" applyBorder="1" applyAlignment="1">
      <alignment wrapText="1"/>
    </xf>
    <xf numFmtId="0" fontId="6" fillId="9" borderId="51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4" borderId="15" xfId="0" applyNumberFormat="1" applyFont="1" applyFill="1" applyBorder="1" applyAlignment="1" applyProtection="1">
      <alignment horizontal="right"/>
      <protection/>
    </xf>
    <xf numFmtId="4" fontId="20" fillId="0" borderId="15" xfId="0" applyNumberFormat="1" applyFont="1" applyFill="1" applyBorder="1" applyAlignment="1" applyProtection="1">
      <alignment vertical="top" wrapText="1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49" fontId="9" fillId="0" borderId="52" xfId="0" applyNumberFormat="1" applyFont="1" applyFill="1" applyBorder="1" applyAlignment="1" applyProtection="1">
      <alignment horizontal="right" vertical="top"/>
      <protection hidden="1"/>
    </xf>
    <xf numFmtId="196" fontId="20" fillId="0" borderId="53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Alignment="1" applyProtection="1">
      <alignment/>
      <protection locked="0"/>
    </xf>
    <xf numFmtId="196" fontId="18" fillId="0" borderId="10" xfId="0" applyNumberFormat="1" applyFont="1" applyFill="1" applyBorder="1" applyAlignment="1">
      <alignment horizontal="right" wrapText="1" shrinkToFit="1"/>
    </xf>
    <xf numFmtId="196" fontId="18" fillId="0" borderId="21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 applyProtection="1">
      <alignment wrapText="1"/>
      <protection/>
    </xf>
    <xf numFmtId="196" fontId="20" fillId="0" borderId="10" xfId="0" applyNumberFormat="1" applyFont="1" applyFill="1" applyBorder="1" applyAlignment="1">
      <alignment horizontal="right" wrapText="1" shrinkToFit="1"/>
    </xf>
    <xf numFmtId="196" fontId="20" fillId="0" borderId="21" xfId="0" applyNumberFormat="1" applyFont="1" applyFill="1" applyBorder="1" applyAlignment="1">
      <alignment horizontal="right" wrapText="1" shrinkToFit="1"/>
    </xf>
    <xf numFmtId="196" fontId="20" fillId="0" borderId="54" xfId="0" applyNumberFormat="1" applyFont="1" applyFill="1" applyBorder="1" applyAlignment="1">
      <alignment horizontal="right"/>
    </xf>
    <xf numFmtId="196" fontId="18" fillId="9" borderId="22" xfId="0" applyNumberFormat="1" applyFont="1" applyFill="1" applyBorder="1" applyAlignment="1" applyProtection="1">
      <alignment horizontal="right" vertical="center" wrapText="1"/>
      <protection hidden="1"/>
    </xf>
    <xf numFmtId="4" fontId="20" fillId="0" borderId="13" xfId="0" applyNumberFormat="1" applyFont="1" applyFill="1" applyBorder="1" applyAlignment="1" applyProtection="1">
      <alignment vertical="top" wrapText="1"/>
      <protection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20" fillId="0" borderId="19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55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showZeros="0" tabSelected="1" view="pageBreakPreview" zoomScale="75" zoomScaleNormal="75" zoomScaleSheetLayoutView="75" zoomScalePageLayoutView="0" workbookViewId="0" topLeftCell="A1">
      <pane ySplit="4" topLeftCell="BM5" activePane="bottomLeft" state="frozen"/>
      <selection pane="topLeft" activeCell="A1" sqref="A1"/>
      <selection pane="bottomLeft" activeCell="E1" sqref="E1:G1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4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75" customHeight="1">
      <c r="E1" s="288" t="s">
        <v>219</v>
      </c>
      <c r="F1" s="288"/>
      <c r="G1" s="288"/>
    </row>
    <row r="2" spans="1:7" ht="27.75" customHeight="1">
      <c r="A2" s="287" t="s">
        <v>214</v>
      </c>
      <c r="B2" s="287"/>
      <c r="C2" s="287"/>
      <c r="D2" s="287"/>
      <c r="E2" s="287"/>
      <c r="F2" s="287"/>
      <c r="G2" s="287"/>
    </row>
    <row r="3" ht="15" customHeight="1" thickBot="1">
      <c r="G3" s="3"/>
    </row>
    <row r="4" spans="1:12" s="1" customFormat="1" ht="66" customHeight="1" thickBot="1">
      <c r="A4" s="45" t="s">
        <v>1</v>
      </c>
      <c r="B4" s="46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8" t="s">
        <v>52</v>
      </c>
      <c r="L4" s="148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6">
        <f>C7+C10+C14+C20</f>
        <v>51070.2</v>
      </c>
      <c r="D6" s="136">
        <f>D7+D10+D14+D20</f>
        <v>38367.92999999999</v>
      </c>
      <c r="E6" s="136">
        <f>E7+E10+E14+E20</f>
        <v>38485.053</v>
      </c>
      <c r="F6" s="136">
        <f aca="true" t="shared" si="0" ref="F6:G37">IF(C6=0,"",$E6/C6*100)</f>
        <v>75.35716131912544</v>
      </c>
      <c r="G6" s="137">
        <f t="shared" si="0"/>
        <v>100.30526275459741</v>
      </c>
      <c r="H6" s="138"/>
    </row>
    <row r="7" spans="1:8" ht="37.5">
      <c r="A7" s="84">
        <v>11000000</v>
      </c>
      <c r="B7" s="85" t="s">
        <v>4</v>
      </c>
      <c r="C7" s="139">
        <f>SUM(C8,C9)</f>
        <v>32123.287</v>
      </c>
      <c r="D7" s="139">
        <f>SUM(D8,D9)</f>
        <v>23572.957</v>
      </c>
      <c r="E7" s="139">
        <f>SUM(E8,E9)</f>
        <v>23865.172</v>
      </c>
      <c r="F7" s="139">
        <f t="shared" si="0"/>
        <v>74.29243464406366</v>
      </c>
      <c r="G7" s="140">
        <f t="shared" si="0"/>
        <v>101.23961962005869</v>
      </c>
      <c r="H7" s="138"/>
    </row>
    <row r="8" spans="1:8" ht="20.25">
      <c r="A8" s="78">
        <v>11010000</v>
      </c>
      <c r="B8" s="15" t="s">
        <v>54</v>
      </c>
      <c r="C8" s="141">
        <v>32087.687</v>
      </c>
      <c r="D8" s="142">
        <v>23538.357</v>
      </c>
      <c r="E8" s="142">
        <v>23830.479</v>
      </c>
      <c r="F8" s="141">
        <f t="shared" si="0"/>
        <v>74.26673976220223</v>
      </c>
      <c r="G8" s="141">
        <f t="shared" si="0"/>
        <v>101.24104668817793</v>
      </c>
      <c r="H8" s="143"/>
    </row>
    <row r="9" spans="1:8" ht="20.25">
      <c r="A9" s="78">
        <v>11020000</v>
      </c>
      <c r="B9" s="15" t="s">
        <v>5</v>
      </c>
      <c r="C9" s="141">
        <v>35.6</v>
      </c>
      <c r="D9" s="142">
        <v>34.6</v>
      </c>
      <c r="E9" s="142">
        <v>34.693</v>
      </c>
      <c r="F9" s="141">
        <f t="shared" si="0"/>
        <v>97.45224719101122</v>
      </c>
      <c r="G9" s="141">
        <f t="shared" si="0"/>
        <v>100.26878612716763</v>
      </c>
      <c r="H9" s="143"/>
    </row>
    <row r="10" spans="1:8" ht="20.25" customHeight="1">
      <c r="A10" s="73">
        <v>13000000</v>
      </c>
      <c r="B10" s="74" t="s">
        <v>97</v>
      </c>
      <c r="C10" s="144">
        <f>SUM(C11,C12,C13)</f>
        <v>646.213</v>
      </c>
      <c r="D10" s="144">
        <f>SUM(D11,D12,D13)</f>
        <v>642.813</v>
      </c>
      <c r="E10" s="144">
        <f>SUM(E11,E12,E13)</f>
        <v>643.844</v>
      </c>
      <c r="F10" s="144">
        <f t="shared" si="0"/>
        <v>99.63340260873737</v>
      </c>
      <c r="G10" s="141">
        <f t="shared" si="0"/>
        <v>100.16038879114144</v>
      </c>
      <c r="H10" s="138"/>
    </row>
    <row r="11" spans="1:8" ht="60" customHeight="1">
      <c r="A11" s="76">
        <v>13010100</v>
      </c>
      <c r="B11" s="117" t="s">
        <v>203</v>
      </c>
      <c r="C11" s="145">
        <v>635.313</v>
      </c>
      <c r="D11" s="145">
        <v>635.313</v>
      </c>
      <c r="E11" s="145">
        <v>635.313</v>
      </c>
      <c r="F11" s="144">
        <f t="shared" si="0"/>
        <v>100</v>
      </c>
      <c r="G11" s="141">
        <f t="shared" si="0"/>
        <v>100</v>
      </c>
      <c r="H11" s="274"/>
    </row>
    <row r="12" spans="1:8" ht="74.25" customHeight="1">
      <c r="A12" s="76">
        <v>13010200</v>
      </c>
      <c r="B12" s="79" t="s">
        <v>95</v>
      </c>
      <c r="C12" s="145">
        <v>0.6</v>
      </c>
      <c r="D12" s="145">
        <v>0.6</v>
      </c>
      <c r="E12" s="145">
        <v>0.609</v>
      </c>
      <c r="F12" s="144">
        <f t="shared" si="0"/>
        <v>101.50000000000001</v>
      </c>
      <c r="G12" s="141">
        <f t="shared" si="0"/>
        <v>101.50000000000001</v>
      </c>
      <c r="H12" s="138"/>
    </row>
    <row r="13" spans="1:8" ht="37.5">
      <c r="A13" s="80" t="s">
        <v>96</v>
      </c>
      <c r="B13" s="75" t="s">
        <v>82</v>
      </c>
      <c r="C13" s="141">
        <v>10.3</v>
      </c>
      <c r="D13" s="142">
        <v>6.9</v>
      </c>
      <c r="E13" s="142">
        <v>7.922</v>
      </c>
      <c r="F13" s="144">
        <f t="shared" si="0"/>
        <v>76.9126213592233</v>
      </c>
      <c r="G13" s="141">
        <f t="shared" si="0"/>
        <v>114.81159420289855</v>
      </c>
      <c r="H13" s="138"/>
    </row>
    <row r="14" spans="1:8" ht="20.25">
      <c r="A14" s="114">
        <v>14000000</v>
      </c>
      <c r="B14" s="115" t="s">
        <v>152</v>
      </c>
      <c r="C14" s="146">
        <f>SUM(C15+C17+C19)</f>
        <v>3068</v>
      </c>
      <c r="D14" s="146">
        <f>SUM(D15+D17+D19)</f>
        <v>2286</v>
      </c>
      <c r="E14" s="146">
        <f>SUM(E15+E17+E19)</f>
        <v>2116.044</v>
      </c>
      <c r="F14" s="144">
        <f t="shared" si="0"/>
        <v>68.97144719687091</v>
      </c>
      <c r="G14" s="141">
        <f t="shared" si="0"/>
        <v>92.56535433070866</v>
      </c>
      <c r="H14" s="138"/>
    </row>
    <row r="15" spans="1:8" ht="37.5">
      <c r="A15" s="116">
        <v>14020000</v>
      </c>
      <c r="B15" s="117" t="s">
        <v>153</v>
      </c>
      <c r="C15" s="141">
        <v>235.4</v>
      </c>
      <c r="D15" s="142">
        <v>175.2</v>
      </c>
      <c r="E15" s="142">
        <v>136.065</v>
      </c>
      <c r="F15" s="144">
        <f t="shared" si="0"/>
        <v>57.80161427357689</v>
      </c>
      <c r="G15" s="141">
        <f t="shared" si="0"/>
        <v>77.66267123287672</v>
      </c>
      <c r="H15" s="138"/>
    </row>
    <row r="16" spans="1:8" ht="20.25">
      <c r="A16" s="116">
        <v>14021900</v>
      </c>
      <c r="B16" s="117" t="s">
        <v>154</v>
      </c>
      <c r="C16" s="141">
        <v>235.4</v>
      </c>
      <c r="D16" s="142">
        <v>175.2</v>
      </c>
      <c r="E16" s="142">
        <v>136.065</v>
      </c>
      <c r="F16" s="144">
        <f t="shared" si="0"/>
        <v>57.80161427357689</v>
      </c>
      <c r="G16" s="141">
        <f t="shared" si="0"/>
        <v>77.66267123287672</v>
      </c>
      <c r="H16" s="138"/>
    </row>
    <row r="17" spans="1:8" ht="37.5">
      <c r="A17" s="116">
        <v>14030000</v>
      </c>
      <c r="B17" s="117" t="s">
        <v>155</v>
      </c>
      <c r="C17" s="141">
        <v>987.6</v>
      </c>
      <c r="D17" s="142">
        <v>715.9</v>
      </c>
      <c r="E17" s="142">
        <v>579.83</v>
      </c>
      <c r="F17" s="144">
        <f t="shared" si="0"/>
        <v>58.71101660591332</v>
      </c>
      <c r="G17" s="141">
        <f t="shared" si="0"/>
        <v>80.99315546864088</v>
      </c>
      <c r="H17" s="138"/>
    </row>
    <row r="18" spans="1:8" ht="20.25">
      <c r="A18" s="116">
        <v>14031900</v>
      </c>
      <c r="B18" s="117" t="s">
        <v>154</v>
      </c>
      <c r="C18" s="141">
        <v>987.6</v>
      </c>
      <c r="D18" s="142">
        <v>715.9</v>
      </c>
      <c r="E18" s="142">
        <v>579.83</v>
      </c>
      <c r="F18" s="144">
        <f t="shared" si="0"/>
        <v>58.71101660591332</v>
      </c>
      <c r="G18" s="141">
        <f t="shared" si="0"/>
        <v>80.99315546864088</v>
      </c>
      <c r="H18" s="138"/>
    </row>
    <row r="19" spans="1:8" ht="39">
      <c r="A19" s="118">
        <v>14040000</v>
      </c>
      <c r="B19" s="119" t="s">
        <v>68</v>
      </c>
      <c r="C19" s="146">
        <v>1845</v>
      </c>
      <c r="D19" s="147">
        <v>1394.9</v>
      </c>
      <c r="E19" s="147">
        <v>1400.149</v>
      </c>
      <c r="F19" s="146">
        <f t="shared" si="0"/>
        <v>75.88883468834688</v>
      </c>
      <c r="G19" s="146">
        <f t="shared" si="0"/>
        <v>100.37629937629937</v>
      </c>
      <c r="H19" s="138"/>
    </row>
    <row r="20" spans="1:8" ht="20.25">
      <c r="A20" s="73">
        <v>18000000</v>
      </c>
      <c r="B20" s="74" t="s">
        <v>69</v>
      </c>
      <c r="C20" s="146">
        <f>C21+C31+C34</f>
        <v>15232.7</v>
      </c>
      <c r="D20" s="146">
        <f>D21+D31+D34</f>
        <v>11866.16</v>
      </c>
      <c r="E20" s="146">
        <f>E21+E31+E34</f>
        <v>11859.992999999999</v>
      </c>
      <c r="F20" s="146">
        <f t="shared" si="0"/>
        <v>77.85877093358366</v>
      </c>
      <c r="G20" s="146">
        <f t="shared" si="0"/>
        <v>99.94802867987622</v>
      </c>
      <c r="H20" s="148"/>
    </row>
    <row r="21" spans="1:8" ht="20.25">
      <c r="A21" s="76">
        <v>18010000</v>
      </c>
      <c r="B21" s="77" t="s">
        <v>70</v>
      </c>
      <c r="C21" s="141">
        <f>C22+C23+C24+C25+C26+C27+C28+C29</f>
        <v>9100.6</v>
      </c>
      <c r="D21" s="141">
        <f>D22+D23+D24+D25+D26+D27+D28+D29</f>
        <v>7217.360000000001</v>
      </c>
      <c r="E21" s="141">
        <f>E22+E23+E24+E25+E26+E27+E28+E29+E30</f>
        <v>7049.701</v>
      </c>
      <c r="F21" s="141">
        <f t="shared" si="0"/>
        <v>77.46413423290772</v>
      </c>
      <c r="G21" s="141">
        <f t="shared" si="0"/>
        <v>97.67700377977542</v>
      </c>
      <c r="H21" s="138"/>
    </row>
    <row r="22" spans="1:8" ht="56.25">
      <c r="A22" s="80" t="s">
        <v>98</v>
      </c>
      <c r="B22" s="75" t="s">
        <v>99</v>
      </c>
      <c r="C22" s="141">
        <v>4.3</v>
      </c>
      <c r="D22" s="142">
        <v>3.56</v>
      </c>
      <c r="E22" s="142">
        <v>4.755</v>
      </c>
      <c r="F22" s="141">
        <f t="shared" si="0"/>
        <v>110.58139534883722</v>
      </c>
      <c r="G22" s="141">
        <f t="shared" si="0"/>
        <v>133.56741573033707</v>
      </c>
      <c r="H22" s="138"/>
    </row>
    <row r="23" spans="1:8" ht="56.25">
      <c r="A23" s="80" t="s">
        <v>100</v>
      </c>
      <c r="B23" s="75" t="s">
        <v>127</v>
      </c>
      <c r="C23" s="141">
        <v>5.1</v>
      </c>
      <c r="D23" s="142">
        <v>5.1</v>
      </c>
      <c r="E23" s="142">
        <v>5.159</v>
      </c>
      <c r="F23" s="141">
        <f t="shared" si="0"/>
        <v>101.15686274509805</v>
      </c>
      <c r="G23" s="141">
        <f t="shared" si="0"/>
        <v>101.15686274509805</v>
      </c>
      <c r="H23" s="138"/>
    </row>
    <row r="24" spans="1:8" ht="56.25">
      <c r="A24" s="80" t="s">
        <v>126</v>
      </c>
      <c r="B24" s="75" t="s">
        <v>101</v>
      </c>
      <c r="C24" s="141">
        <v>5.4</v>
      </c>
      <c r="D24" s="142">
        <v>5.4</v>
      </c>
      <c r="E24" s="142">
        <v>7.124</v>
      </c>
      <c r="F24" s="141">
        <f t="shared" si="0"/>
        <v>131.92592592592592</v>
      </c>
      <c r="G24" s="141">
        <f t="shared" si="0"/>
        <v>131.92592592592592</v>
      </c>
      <c r="H24" s="138"/>
    </row>
    <row r="25" spans="1:8" ht="56.25">
      <c r="A25" s="80" t="s">
        <v>102</v>
      </c>
      <c r="B25" s="75" t="s">
        <v>71</v>
      </c>
      <c r="C25" s="141">
        <v>561.3</v>
      </c>
      <c r="D25" s="142">
        <v>411</v>
      </c>
      <c r="E25" s="142">
        <v>419.095</v>
      </c>
      <c r="F25" s="141">
        <f t="shared" si="0"/>
        <v>74.665063246036</v>
      </c>
      <c r="G25" s="141">
        <f t="shared" si="0"/>
        <v>101.96958637469587</v>
      </c>
      <c r="H25" s="138"/>
    </row>
    <row r="26" spans="1:8" ht="20.25">
      <c r="A26" s="80" t="s">
        <v>103</v>
      </c>
      <c r="B26" s="75" t="s">
        <v>72</v>
      </c>
      <c r="C26" s="141">
        <v>4280.5</v>
      </c>
      <c r="D26" s="142">
        <v>3482.4</v>
      </c>
      <c r="E26" s="142">
        <v>3264.821</v>
      </c>
      <c r="F26" s="141">
        <f t="shared" si="0"/>
        <v>76.27195421095666</v>
      </c>
      <c r="G26" s="141">
        <f t="shared" si="0"/>
        <v>93.75203882379968</v>
      </c>
      <c r="H26" s="138"/>
    </row>
    <row r="27" spans="1:8" ht="20.25">
      <c r="A27" s="80" t="s">
        <v>104</v>
      </c>
      <c r="B27" s="75" t="s">
        <v>73</v>
      </c>
      <c r="C27" s="141">
        <v>3122</v>
      </c>
      <c r="D27" s="142">
        <v>2377.9</v>
      </c>
      <c r="E27" s="142">
        <v>2347.01</v>
      </c>
      <c r="F27" s="141">
        <f t="shared" si="0"/>
        <v>75.17648942985267</v>
      </c>
      <c r="G27" s="141">
        <f t="shared" si="0"/>
        <v>98.70095462382776</v>
      </c>
      <c r="H27" s="138"/>
    </row>
    <row r="28" spans="1:8" ht="20.25">
      <c r="A28" s="80" t="s">
        <v>105</v>
      </c>
      <c r="B28" s="75" t="s">
        <v>74</v>
      </c>
      <c r="C28" s="141">
        <v>320</v>
      </c>
      <c r="D28" s="142">
        <v>310</v>
      </c>
      <c r="E28" s="142">
        <v>316.411</v>
      </c>
      <c r="F28" s="141">
        <f t="shared" si="0"/>
        <v>98.8784375</v>
      </c>
      <c r="G28" s="141">
        <f t="shared" si="0"/>
        <v>102.06806451612904</v>
      </c>
      <c r="H28" s="138"/>
    </row>
    <row r="29" spans="1:8" ht="20.25">
      <c r="A29" s="80" t="s">
        <v>106</v>
      </c>
      <c r="B29" s="75" t="s">
        <v>75</v>
      </c>
      <c r="C29" s="141">
        <v>802</v>
      </c>
      <c r="D29" s="142">
        <v>622</v>
      </c>
      <c r="E29" s="142">
        <v>710.326</v>
      </c>
      <c r="F29" s="141">
        <f t="shared" si="0"/>
        <v>88.56932668329178</v>
      </c>
      <c r="G29" s="141">
        <f t="shared" si="0"/>
        <v>114.20032154340835</v>
      </c>
      <c r="H29" s="138"/>
    </row>
    <row r="30" spans="1:8" ht="20.25">
      <c r="A30" s="80" t="s">
        <v>209</v>
      </c>
      <c r="B30" s="75" t="s">
        <v>210</v>
      </c>
      <c r="C30" s="141"/>
      <c r="D30" s="142"/>
      <c r="E30" s="142">
        <v>-25</v>
      </c>
      <c r="F30" s="141"/>
      <c r="G30" s="141"/>
      <c r="H30" s="138"/>
    </row>
    <row r="31" spans="1:8" ht="20.25">
      <c r="A31" s="73">
        <v>18030000</v>
      </c>
      <c r="B31" s="74" t="s">
        <v>76</v>
      </c>
      <c r="C31" s="146">
        <f>SUM(C32,C33)</f>
        <v>30.6</v>
      </c>
      <c r="D31" s="147">
        <f>SUM(D32,D33)</f>
        <v>26.599999999999998</v>
      </c>
      <c r="E31" s="147">
        <f>SUM(E32,E33)</f>
        <v>30.878</v>
      </c>
      <c r="F31" s="141">
        <f t="shared" si="0"/>
        <v>100.90849673202614</v>
      </c>
      <c r="G31" s="141">
        <f t="shared" si="0"/>
        <v>116.0827067669173</v>
      </c>
      <c r="H31" s="138"/>
    </row>
    <row r="32" spans="1:8" ht="20.25">
      <c r="A32" s="80" t="s">
        <v>107</v>
      </c>
      <c r="B32" s="75" t="s">
        <v>77</v>
      </c>
      <c r="C32" s="141">
        <v>25.7</v>
      </c>
      <c r="D32" s="142">
        <v>21.9</v>
      </c>
      <c r="E32" s="142">
        <v>26.184</v>
      </c>
      <c r="F32" s="141">
        <f t="shared" si="0"/>
        <v>101.88326848249028</v>
      </c>
      <c r="G32" s="141">
        <f t="shared" si="0"/>
        <v>119.56164383561645</v>
      </c>
      <c r="H32" s="138"/>
    </row>
    <row r="33" spans="1:8" ht="20.25">
      <c r="A33" s="80" t="s">
        <v>108</v>
      </c>
      <c r="B33" s="75" t="s">
        <v>78</v>
      </c>
      <c r="C33" s="141">
        <v>4.9</v>
      </c>
      <c r="D33" s="142">
        <v>4.7</v>
      </c>
      <c r="E33" s="142">
        <v>4.694</v>
      </c>
      <c r="F33" s="141">
        <f t="shared" si="0"/>
        <v>95.79591836734693</v>
      </c>
      <c r="G33" s="141">
        <f t="shared" si="0"/>
        <v>99.87234042553192</v>
      </c>
      <c r="H33" s="138"/>
    </row>
    <row r="34" spans="1:8" ht="20.25">
      <c r="A34" s="73">
        <v>18050000</v>
      </c>
      <c r="B34" s="74" t="s">
        <v>79</v>
      </c>
      <c r="C34" s="146">
        <f>SUM(C35,C36,C37)</f>
        <v>6101.5</v>
      </c>
      <c r="D34" s="146">
        <f>SUM(D35,D36,D37)</f>
        <v>4622.2</v>
      </c>
      <c r="E34" s="146">
        <f>SUM(E35,E36,E37)</f>
        <v>4779.414</v>
      </c>
      <c r="F34" s="141">
        <f t="shared" si="0"/>
        <v>78.33178726542653</v>
      </c>
      <c r="G34" s="141">
        <f t="shared" si="0"/>
        <v>103.40128077538834</v>
      </c>
      <c r="H34" s="138"/>
    </row>
    <row r="35" spans="1:8" ht="20.25">
      <c r="A35" s="80" t="s">
        <v>109</v>
      </c>
      <c r="B35" s="75" t="s">
        <v>80</v>
      </c>
      <c r="C35" s="141">
        <v>501.6</v>
      </c>
      <c r="D35" s="142">
        <v>394</v>
      </c>
      <c r="E35" s="142">
        <v>336.217</v>
      </c>
      <c r="F35" s="141">
        <f t="shared" si="0"/>
        <v>67.02890749601276</v>
      </c>
      <c r="G35" s="141">
        <f t="shared" si="0"/>
        <v>85.33426395939085</v>
      </c>
      <c r="H35" s="138"/>
    </row>
    <row r="36" spans="1:8" ht="20.25">
      <c r="A36" s="80" t="s">
        <v>110</v>
      </c>
      <c r="B36" s="75" t="s">
        <v>81</v>
      </c>
      <c r="C36" s="141">
        <v>5406</v>
      </c>
      <c r="D36" s="142">
        <v>4121.3</v>
      </c>
      <c r="E36" s="142">
        <v>4320.454</v>
      </c>
      <c r="F36" s="141">
        <f t="shared" si="0"/>
        <v>79.91960784313726</v>
      </c>
      <c r="G36" s="141">
        <f t="shared" si="0"/>
        <v>104.83231019338557</v>
      </c>
      <c r="H36" s="138"/>
    </row>
    <row r="37" spans="1:8" ht="57" thickBot="1">
      <c r="A37" s="104" t="s">
        <v>111</v>
      </c>
      <c r="B37" s="105" t="s">
        <v>112</v>
      </c>
      <c r="C37" s="149">
        <v>193.9</v>
      </c>
      <c r="D37" s="150">
        <v>106.9</v>
      </c>
      <c r="E37" s="150">
        <v>122.743</v>
      </c>
      <c r="F37" s="141">
        <f t="shared" si="0"/>
        <v>63.3022176379577</v>
      </c>
      <c r="G37" s="149">
        <f t="shared" si="0"/>
        <v>114.8203928905519</v>
      </c>
      <c r="H37" s="138"/>
    </row>
    <row r="38" spans="1:8" ht="24" customHeight="1" thickBot="1">
      <c r="A38" s="39">
        <v>20000000</v>
      </c>
      <c r="B38" s="40" t="s">
        <v>6</v>
      </c>
      <c r="C38" s="136">
        <f>C39+C44+C54</f>
        <v>1403.8000000000002</v>
      </c>
      <c r="D38" s="136">
        <f>D39+D44+D54</f>
        <v>1117.1</v>
      </c>
      <c r="E38" s="136">
        <f>E39+E44+E54</f>
        <v>895.663</v>
      </c>
      <c r="F38" s="136">
        <f aca="true" t="shared" si="1" ref="F38:F57">IF(C38=0,"",$E38/C38*100)</f>
        <v>63.802749679441504</v>
      </c>
      <c r="G38" s="137">
        <f aca="true" t="shared" si="2" ref="G38:G58">IF(D38=0,"",$E38/D38*100)</f>
        <v>80.17751320383135</v>
      </c>
      <c r="H38" s="138"/>
    </row>
    <row r="39" spans="1:8" ht="20.25">
      <c r="A39" s="109">
        <v>21000000</v>
      </c>
      <c r="B39" s="110" t="s">
        <v>7</v>
      </c>
      <c r="C39" s="139">
        <f>C40+C41</f>
        <v>62.900000000000006</v>
      </c>
      <c r="D39" s="139">
        <f>D40+D41</f>
        <v>56.2</v>
      </c>
      <c r="E39" s="139">
        <f>E40+E41</f>
        <v>66.24600000000001</v>
      </c>
      <c r="F39" s="151">
        <f t="shared" si="1"/>
        <v>105.31955484896662</v>
      </c>
      <c r="G39" s="151">
        <f t="shared" si="2"/>
        <v>117.87544483985766</v>
      </c>
      <c r="H39" s="138"/>
    </row>
    <row r="40" spans="1:8" ht="58.5" customHeight="1">
      <c r="A40" s="76">
        <v>21010300</v>
      </c>
      <c r="B40" s="79" t="s">
        <v>116</v>
      </c>
      <c r="C40" s="145">
        <v>27.3</v>
      </c>
      <c r="D40" s="145">
        <v>24.4</v>
      </c>
      <c r="E40" s="145">
        <v>27.347</v>
      </c>
      <c r="F40" s="152">
        <f t="shared" si="1"/>
        <v>100.17216117216117</v>
      </c>
      <c r="G40" s="152">
        <f t="shared" si="2"/>
        <v>112.07786885245903</v>
      </c>
      <c r="H40" s="138"/>
    </row>
    <row r="41" spans="1:8" ht="20.25">
      <c r="A41" s="76">
        <v>21080000</v>
      </c>
      <c r="B41" s="77" t="s">
        <v>8</v>
      </c>
      <c r="C41" s="141">
        <v>35.6</v>
      </c>
      <c r="D41" s="142">
        <v>31.8</v>
      </c>
      <c r="E41" s="142">
        <v>38.899</v>
      </c>
      <c r="F41" s="141">
        <f t="shared" si="1"/>
        <v>109.26685393258427</v>
      </c>
      <c r="G41" s="141">
        <f t="shared" si="2"/>
        <v>122.32389937106917</v>
      </c>
      <c r="H41" s="138"/>
    </row>
    <row r="42" spans="1:8" ht="21.75" customHeight="1">
      <c r="A42" s="80" t="s">
        <v>117</v>
      </c>
      <c r="B42" s="75" t="s">
        <v>86</v>
      </c>
      <c r="C42" s="141">
        <v>35.6</v>
      </c>
      <c r="D42" s="142">
        <v>31.8</v>
      </c>
      <c r="E42" s="142">
        <v>38.899</v>
      </c>
      <c r="F42" s="141">
        <f t="shared" si="1"/>
        <v>109.26685393258427</v>
      </c>
      <c r="G42" s="141">
        <f>IF(D42=0,"",$E42/D42*100)</f>
        <v>122.32389937106917</v>
      </c>
      <c r="H42" s="138"/>
    </row>
    <row r="43" spans="1:8" ht="61.5" customHeight="1">
      <c r="A43" s="80" t="s">
        <v>166</v>
      </c>
      <c r="B43" s="75" t="s">
        <v>167</v>
      </c>
      <c r="C43" s="141">
        <v>0</v>
      </c>
      <c r="D43" s="142">
        <v>0</v>
      </c>
      <c r="E43" s="142">
        <v>0</v>
      </c>
      <c r="F43" s="141">
        <f t="shared" si="1"/>
      </c>
      <c r="G43" s="141">
        <f>IF(D43=0,"",$E43/D43*100)</f>
      </c>
      <c r="H43" s="138"/>
    </row>
    <row r="44" spans="1:8" ht="37.5">
      <c r="A44" s="73">
        <v>22000000</v>
      </c>
      <c r="B44" s="74" t="s">
        <v>87</v>
      </c>
      <c r="C44" s="146">
        <f>C45+C49+C51</f>
        <v>1321.4</v>
      </c>
      <c r="D44" s="146">
        <f>D45+D49+D51</f>
        <v>1043.2499999999998</v>
      </c>
      <c r="E44" s="146">
        <f>E45+E49+E51</f>
        <v>809.22</v>
      </c>
      <c r="F44" s="146">
        <f t="shared" si="1"/>
        <v>61.239594369607985</v>
      </c>
      <c r="G44" s="146">
        <f t="shared" si="2"/>
        <v>77.5672178289001</v>
      </c>
      <c r="H44" s="138"/>
    </row>
    <row r="45" spans="1:8" ht="20.25">
      <c r="A45" s="76">
        <v>22010000</v>
      </c>
      <c r="B45" s="95" t="s">
        <v>130</v>
      </c>
      <c r="C45" s="141">
        <f>C46+C47+C48</f>
        <v>1171.4</v>
      </c>
      <c r="D45" s="141">
        <f>D46+D47+D48</f>
        <v>917.6999999999999</v>
      </c>
      <c r="E45" s="141">
        <f>E46+E47+E48</f>
        <v>664.3140000000001</v>
      </c>
      <c r="F45" s="141">
        <f t="shared" si="1"/>
        <v>56.71111490524159</v>
      </c>
      <c r="G45" s="141">
        <f t="shared" si="2"/>
        <v>72.38901601830665</v>
      </c>
      <c r="H45" s="138"/>
    </row>
    <row r="46" spans="1:8" ht="56.25">
      <c r="A46" s="96">
        <v>22010300</v>
      </c>
      <c r="B46" s="79" t="s">
        <v>132</v>
      </c>
      <c r="C46" s="141">
        <v>22.5</v>
      </c>
      <c r="D46" s="142">
        <v>17.9</v>
      </c>
      <c r="E46" s="142">
        <v>17.12</v>
      </c>
      <c r="F46" s="141">
        <f t="shared" si="1"/>
        <v>76.08888888888889</v>
      </c>
      <c r="G46" s="141">
        <f t="shared" si="2"/>
        <v>95.64245810055867</v>
      </c>
      <c r="H46" s="138"/>
    </row>
    <row r="47" spans="1:8" ht="20.25">
      <c r="A47" s="96">
        <v>22012500</v>
      </c>
      <c r="B47" s="79" t="s">
        <v>131</v>
      </c>
      <c r="C47" s="141">
        <v>758.9</v>
      </c>
      <c r="D47" s="142">
        <v>607.3</v>
      </c>
      <c r="E47" s="142">
        <v>415.709</v>
      </c>
      <c r="F47" s="141">
        <f t="shared" si="1"/>
        <v>54.77783634207406</v>
      </c>
      <c r="G47" s="141">
        <f t="shared" si="2"/>
        <v>68.45200065865306</v>
      </c>
      <c r="H47" s="138"/>
    </row>
    <row r="48" spans="1:8" ht="37.5">
      <c r="A48" s="117">
        <v>22012600</v>
      </c>
      <c r="B48" s="117" t="s">
        <v>156</v>
      </c>
      <c r="C48" s="141">
        <v>390</v>
      </c>
      <c r="D48" s="142">
        <v>292.5</v>
      </c>
      <c r="E48" s="142">
        <v>231.485</v>
      </c>
      <c r="F48" s="141">
        <f t="shared" si="1"/>
        <v>59.3551282051282</v>
      </c>
      <c r="G48" s="141">
        <f t="shared" si="2"/>
        <v>79.14017094017095</v>
      </c>
      <c r="H48" s="138"/>
    </row>
    <row r="49" spans="1:8" ht="37.5">
      <c r="A49" s="81" t="s">
        <v>118</v>
      </c>
      <c r="B49" s="79" t="s">
        <v>128</v>
      </c>
      <c r="C49" s="141">
        <v>138.6</v>
      </c>
      <c r="D49" s="142">
        <v>118.2</v>
      </c>
      <c r="E49" s="142">
        <v>137.295</v>
      </c>
      <c r="F49" s="141">
        <f t="shared" si="1"/>
        <v>99.05844155844156</v>
      </c>
      <c r="G49" s="141">
        <f t="shared" si="2"/>
        <v>116.15482233502536</v>
      </c>
      <c r="H49" s="138"/>
    </row>
    <row r="50" spans="1:8" ht="56.25">
      <c r="A50" s="80" t="s">
        <v>119</v>
      </c>
      <c r="B50" s="79" t="s">
        <v>129</v>
      </c>
      <c r="C50" s="141">
        <v>138.6</v>
      </c>
      <c r="D50" s="142">
        <v>118.2</v>
      </c>
      <c r="E50" s="142">
        <v>137.295</v>
      </c>
      <c r="F50" s="141">
        <f t="shared" si="1"/>
        <v>99.05844155844156</v>
      </c>
      <c r="G50" s="141">
        <f t="shared" si="2"/>
        <v>116.15482233502536</v>
      </c>
      <c r="H50" s="138"/>
    </row>
    <row r="51" spans="1:8" ht="20.25">
      <c r="A51" s="73">
        <v>22090000</v>
      </c>
      <c r="B51" s="74" t="s">
        <v>88</v>
      </c>
      <c r="C51" s="141">
        <f>C52+C53</f>
        <v>11.4</v>
      </c>
      <c r="D51" s="141">
        <f>D52+D53</f>
        <v>7.3500000000000005</v>
      </c>
      <c r="E51" s="141">
        <f>E52+E53</f>
        <v>7.611</v>
      </c>
      <c r="F51" s="141">
        <f t="shared" si="1"/>
        <v>66.76315789473684</v>
      </c>
      <c r="G51" s="141">
        <f t="shared" si="2"/>
        <v>103.55102040816327</v>
      </c>
      <c r="H51" s="138"/>
    </row>
    <row r="52" spans="1:8" ht="56.25">
      <c r="A52" s="81" t="s">
        <v>120</v>
      </c>
      <c r="B52" s="75" t="s">
        <v>89</v>
      </c>
      <c r="C52" s="141">
        <v>11</v>
      </c>
      <c r="D52" s="141">
        <v>6.95</v>
      </c>
      <c r="E52" s="141">
        <v>6.438</v>
      </c>
      <c r="F52" s="141">
        <f t="shared" si="1"/>
        <v>58.52727272727273</v>
      </c>
      <c r="G52" s="141">
        <f t="shared" si="2"/>
        <v>92.63309352517986</v>
      </c>
      <c r="H52" s="138"/>
    </row>
    <row r="53" spans="1:8" ht="48" customHeight="1">
      <c r="A53" s="80" t="s">
        <v>121</v>
      </c>
      <c r="B53" s="79" t="s">
        <v>122</v>
      </c>
      <c r="C53" s="141">
        <v>0.4</v>
      </c>
      <c r="D53" s="142">
        <v>0.4</v>
      </c>
      <c r="E53" s="142">
        <v>1.173</v>
      </c>
      <c r="F53" s="141">
        <f t="shared" si="1"/>
        <v>293.25</v>
      </c>
      <c r="G53" s="141">
        <f t="shared" si="2"/>
        <v>293.25</v>
      </c>
      <c r="H53" s="138"/>
    </row>
    <row r="54" spans="1:8" ht="20.25">
      <c r="A54" s="73">
        <v>24000000</v>
      </c>
      <c r="B54" s="74" t="s">
        <v>90</v>
      </c>
      <c r="C54" s="146">
        <f>SUM(C55,C56)</f>
        <v>19.5</v>
      </c>
      <c r="D54" s="147">
        <f>SUM(D55,D56)</f>
        <v>17.65</v>
      </c>
      <c r="E54" s="147">
        <f>SUM(E55,E56)</f>
        <v>20.197</v>
      </c>
      <c r="F54" s="141">
        <f t="shared" si="1"/>
        <v>103.57435897435896</v>
      </c>
      <c r="G54" s="141">
        <f t="shared" si="2"/>
        <v>114.43059490084985</v>
      </c>
      <c r="H54" s="138"/>
    </row>
    <row r="55" spans="1:8" ht="20.25">
      <c r="A55" s="80" t="s">
        <v>123</v>
      </c>
      <c r="B55" s="75" t="s">
        <v>8</v>
      </c>
      <c r="C55" s="141">
        <v>19.43</v>
      </c>
      <c r="D55" s="142">
        <v>17.58</v>
      </c>
      <c r="E55" s="142">
        <v>20.038</v>
      </c>
      <c r="F55" s="141">
        <f t="shared" si="1"/>
        <v>103.12918167781781</v>
      </c>
      <c r="G55" s="141">
        <f t="shared" si="2"/>
        <v>113.98179749715587</v>
      </c>
      <c r="H55" s="138"/>
    </row>
    <row r="56" spans="1:8" ht="92.25" customHeight="1">
      <c r="A56" s="116">
        <v>24062200</v>
      </c>
      <c r="B56" s="261" t="s">
        <v>211</v>
      </c>
      <c r="C56" s="153">
        <v>0.07</v>
      </c>
      <c r="D56" s="154">
        <v>0.07</v>
      </c>
      <c r="E56" s="154">
        <v>0.159</v>
      </c>
      <c r="F56" s="141">
        <f t="shared" si="1"/>
        <v>227.14285714285714</v>
      </c>
      <c r="G56" s="141">
        <f t="shared" si="2"/>
        <v>227.14285714285714</v>
      </c>
      <c r="H56" s="138"/>
    </row>
    <row r="57" spans="1:8" ht="20.25">
      <c r="A57" s="83" t="s">
        <v>124</v>
      </c>
      <c r="B57" s="74" t="s">
        <v>125</v>
      </c>
      <c r="C57" s="141">
        <v>0</v>
      </c>
      <c r="D57" s="142">
        <v>0</v>
      </c>
      <c r="E57" s="147">
        <v>0</v>
      </c>
      <c r="F57" s="141">
        <f t="shared" si="1"/>
      </c>
      <c r="G57" s="141">
        <f t="shared" si="2"/>
      </c>
      <c r="H57" s="138"/>
    </row>
    <row r="58" spans="1:8" ht="12.75" customHeight="1" thickBot="1">
      <c r="A58" s="82"/>
      <c r="B58" s="79"/>
      <c r="C58" s="141">
        <v>0</v>
      </c>
      <c r="D58" s="142">
        <v>0</v>
      </c>
      <c r="E58" s="142">
        <v>0</v>
      </c>
      <c r="F58" s="141"/>
      <c r="G58" s="149">
        <f t="shared" si="2"/>
      </c>
      <c r="H58" s="138"/>
    </row>
    <row r="59" spans="1:8" s="12" customFormat="1" ht="26.25" customHeight="1" thickBot="1">
      <c r="A59" s="111"/>
      <c r="B59" s="262" t="s">
        <v>65</v>
      </c>
      <c r="C59" s="162">
        <f>C6+C38+C57</f>
        <v>52474</v>
      </c>
      <c r="D59" s="162">
        <f>D6+D38+D57</f>
        <v>39485.02999999999</v>
      </c>
      <c r="E59" s="162">
        <f>E6+E38+E57</f>
        <v>39380.716</v>
      </c>
      <c r="F59" s="162">
        <f aca="true" t="shared" si="3" ref="F59:F69">IF(C59=0,"",$E59/C59*100)</f>
        <v>75.04805427449784</v>
      </c>
      <c r="G59" s="156">
        <f aca="true" t="shared" si="4" ref="G59:G69">IF(D59=0,"",$E59/D59*100)</f>
        <v>99.7358138008253</v>
      </c>
      <c r="H59" s="157"/>
    </row>
    <row r="60" spans="1:8" s="12" customFormat="1" ht="26.25" customHeight="1" thickBot="1">
      <c r="A60" s="112">
        <v>40000000</v>
      </c>
      <c r="B60" s="113" t="s">
        <v>64</v>
      </c>
      <c r="C60" s="136">
        <f>+C61+C68+C66</f>
        <v>61433.090000000004</v>
      </c>
      <c r="D60" s="136">
        <f>+D61+D68+D66</f>
        <v>49116.80900000001</v>
      </c>
      <c r="E60" s="136">
        <f>+E61+E66+E68</f>
        <v>47174.905000000006</v>
      </c>
      <c r="F60" s="136">
        <f t="shared" si="3"/>
        <v>76.79070839510108</v>
      </c>
      <c r="G60" s="137">
        <f t="shared" si="4"/>
        <v>96.0463555358411</v>
      </c>
      <c r="H60" s="157"/>
    </row>
    <row r="61" spans="1:8" ht="20.25" customHeight="1" thickBot="1">
      <c r="A61" s="269">
        <v>41030000</v>
      </c>
      <c r="B61" s="270" t="s">
        <v>188</v>
      </c>
      <c r="C61" s="139">
        <f>SUM(C62:C65)</f>
        <v>25287.2</v>
      </c>
      <c r="D61" s="139">
        <f>SUM(D62:D65)</f>
        <v>18893.3</v>
      </c>
      <c r="E61" s="139">
        <f>SUM(E62:E65)</f>
        <v>18893.3</v>
      </c>
      <c r="F61" s="275">
        <f t="shared" si="3"/>
        <v>74.7148755101395</v>
      </c>
      <c r="G61" s="276">
        <f>IF(D61=0,"",$E61/D61*100)</f>
        <v>100</v>
      </c>
      <c r="H61" s="138"/>
    </row>
    <row r="62" spans="1:8" ht="39" customHeight="1" thickBot="1">
      <c r="A62" s="116">
        <v>41033200</v>
      </c>
      <c r="B62" s="117" t="s">
        <v>212</v>
      </c>
      <c r="C62" s="277">
        <v>611.7</v>
      </c>
      <c r="D62" s="277">
        <v>422</v>
      </c>
      <c r="E62" s="277">
        <v>422</v>
      </c>
      <c r="F62" s="278">
        <f t="shared" si="3"/>
        <v>68.9880660454471</v>
      </c>
      <c r="G62" s="279">
        <f>IF(D62=0,"",$E62/D62*100)</f>
        <v>100</v>
      </c>
      <c r="H62" s="138"/>
    </row>
    <row r="63" spans="1:8" ht="19.5" customHeight="1" thickBot="1">
      <c r="A63" s="116">
        <v>41033900</v>
      </c>
      <c r="B63" s="117" t="s">
        <v>91</v>
      </c>
      <c r="C63" s="277">
        <v>13403.7</v>
      </c>
      <c r="D63" s="277">
        <v>10295.7</v>
      </c>
      <c r="E63" s="277">
        <v>10295.7</v>
      </c>
      <c r="F63" s="278">
        <f t="shared" si="3"/>
        <v>76.81237270305961</v>
      </c>
      <c r="G63" s="279">
        <f t="shared" si="4"/>
        <v>100</v>
      </c>
      <c r="H63" s="138"/>
    </row>
    <row r="64" spans="1:8" ht="20.25" customHeight="1" thickBot="1">
      <c r="A64" s="96">
        <v>41034200</v>
      </c>
      <c r="B64" s="117" t="s">
        <v>204</v>
      </c>
      <c r="C64" s="277">
        <v>10089.8</v>
      </c>
      <c r="D64" s="277">
        <v>7567.4</v>
      </c>
      <c r="E64" s="277">
        <v>7567.4</v>
      </c>
      <c r="F64" s="278">
        <f t="shared" si="3"/>
        <v>75.00049554996134</v>
      </c>
      <c r="G64" s="279">
        <f t="shared" si="4"/>
        <v>100</v>
      </c>
      <c r="H64" s="138"/>
    </row>
    <row r="65" spans="1:8" ht="19.5" customHeight="1" thickBot="1">
      <c r="A65" s="80" t="s">
        <v>205</v>
      </c>
      <c r="B65" s="75" t="s">
        <v>206</v>
      </c>
      <c r="C65" s="263">
        <v>1182</v>
      </c>
      <c r="D65" s="142">
        <v>608.2</v>
      </c>
      <c r="E65" s="142">
        <v>608.2</v>
      </c>
      <c r="F65" s="275">
        <f t="shared" si="3"/>
        <v>51.45516074450085</v>
      </c>
      <c r="G65" s="141">
        <f t="shared" si="4"/>
        <v>100</v>
      </c>
      <c r="H65" s="158"/>
    </row>
    <row r="66" spans="1:8" ht="23.25" customHeight="1">
      <c r="A66" s="269">
        <v>41040000</v>
      </c>
      <c r="B66" s="270" t="s">
        <v>207</v>
      </c>
      <c r="C66" s="144">
        <f>SUM(C67)</f>
        <v>1159.9</v>
      </c>
      <c r="D66" s="144">
        <f>SUM(D67)</f>
        <v>1049.47</v>
      </c>
      <c r="E66" s="144">
        <f>SUM(E67)</f>
        <v>1049.47</v>
      </c>
      <c r="F66" s="152">
        <f t="shared" si="3"/>
        <v>90.47935166824726</v>
      </c>
      <c r="G66" s="152">
        <f t="shared" si="4"/>
        <v>100</v>
      </c>
      <c r="H66" s="143"/>
    </row>
    <row r="67" spans="1:8" ht="78" customHeight="1">
      <c r="A67" s="116">
        <v>41050000</v>
      </c>
      <c r="B67" s="117" t="s">
        <v>208</v>
      </c>
      <c r="C67" s="264">
        <v>1159.9</v>
      </c>
      <c r="D67" s="142">
        <v>1049.47</v>
      </c>
      <c r="E67" s="142">
        <v>1049.47</v>
      </c>
      <c r="F67" s="141">
        <f t="shared" si="3"/>
        <v>90.47935166824726</v>
      </c>
      <c r="G67" s="141">
        <f t="shared" si="4"/>
        <v>100</v>
      </c>
      <c r="H67" s="159"/>
    </row>
    <row r="68" spans="1:8" ht="30" customHeight="1">
      <c r="A68" s="269">
        <v>41050000</v>
      </c>
      <c r="B68" s="270" t="s">
        <v>189</v>
      </c>
      <c r="C68" s="271">
        <f>SUM(C69:C78)</f>
        <v>34985.99</v>
      </c>
      <c r="D68" s="271">
        <f>SUM(D69:D78)</f>
        <v>29174.039000000004</v>
      </c>
      <c r="E68" s="271">
        <f>SUM(E69:E78)</f>
        <v>27232.135000000006</v>
      </c>
      <c r="F68" s="146">
        <f t="shared" si="3"/>
        <v>77.83725714207318</v>
      </c>
      <c r="G68" s="146">
        <f t="shared" si="4"/>
        <v>93.34372590644718</v>
      </c>
      <c r="H68" s="138"/>
    </row>
    <row r="69" spans="1:8" ht="128.25" customHeight="1">
      <c r="A69" s="116">
        <v>41050100</v>
      </c>
      <c r="B69" s="268" t="s">
        <v>196</v>
      </c>
      <c r="C69" s="264">
        <v>13270.192</v>
      </c>
      <c r="D69" s="142">
        <v>13270.192</v>
      </c>
      <c r="E69" s="142">
        <v>13270.192</v>
      </c>
      <c r="F69" s="141">
        <f t="shared" si="3"/>
        <v>100</v>
      </c>
      <c r="G69" s="141">
        <f t="shared" si="4"/>
        <v>100</v>
      </c>
      <c r="H69" s="159"/>
    </row>
    <row r="70" spans="1:8" ht="75" customHeight="1">
      <c r="A70" s="116">
        <v>41050200</v>
      </c>
      <c r="B70" s="117" t="s">
        <v>190</v>
      </c>
      <c r="C70" s="264">
        <v>1645.4</v>
      </c>
      <c r="D70" s="142">
        <v>1378.9</v>
      </c>
      <c r="E70" s="142">
        <v>978.807</v>
      </c>
      <c r="F70" s="141">
        <f aca="true" t="shared" si="5" ref="F70:G79">IF(C70=0,"",$E70/C70*100)</f>
        <v>59.48748024796402</v>
      </c>
      <c r="G70" s="141">
        <f t="shared" si="5"/>
        <v>70.98462542606426</v>
      </c>
      <c r="H70" s="159"/>
    </row>
    <row r="71" spans="1:8" ht="99" customHeight="1">
      <c r="A71" s="116">
        <v>41050300</v>
      </c>
      <c r="B71" s="117" t="s">
        <v>191</v>
      </c>
      <c r="C71" s="264">
        <v>17131.8</v>
      </c>
      <c r="D71" s="142">
        <v>12347.3</v>
      </c>
      <c r="E71" s="142">
        <v>10805.92</v>
      </c>
      <c r="F71" s="141">
        <f t="shared" si="5"/>
        <v>63.07521684820042</v>
      </c>
      <c r="G71" s="141">
        <f t="shared" si="5"/>
        <v>87.51646108865907</v>
      </c>
      <c r="H71" s="159"/>
    </row>
    <row r="72" spans="1:8" ht="150" customHeight="1">
      <c r="A72" s="116">
        <v>41050700</v>
      </c>
      <c r="B72" s="267" t="s">
        <v>195</v>
      </c>
      <c r="C72" s="265">
        <v>1022.5</v>
      </c>
      <c r="D72" s="142">
        <v>820.233</v>
      </c>
      <c r="E72" s="142">
        <v>819.802</v>
      </c>
      <c r="F72" s="141">
        <f t="shared" si="5"/>
        <v>80.17623471882641</v>
      </c>
      <c r="G72" s="141">
        <f t="shared" si="5"/>
        <v>99.94745395515665</v>
      </c>
      <c r="H72" s="138"/>
    </row>
    <row r="73" spans="1:8" ht="94.5" customHeight="1">
      <c r="A73" s="117">
        <v>41050900</v>
      </c>
      <c r="B73" s="117" t="s">
        <v>216</v>
      </c>
      <c r="C73" s="265">
        <v>367.784</v>
      </c>
      <c r="D73" s="142"/>
      <c r="E73" s="142"/>
      <c r="F73" s="141">
        <f t="shared" si="5"/>
        <v>0</v>
      </c>
      <c r="G73" s="141">
        <f t="shared" si="5"/>
      </c>
      <c r="H73" s="138"/>
    </row>
    <row r="74" spans="1:8" ht="61.5" customHeight="1">
      <c r="A74" s="116">
        <v>41051100</v>
      </c>
      <c r="B74" s="117" t="s">
        <v>192</v>
      </c>
      <c r="C74" s="266">
        <v>211.45</v>
      </c>
      <c r="D74" s="142">
        <v>211.45</v>
      </c>
      <c r="E74" s="142">
        <v>211.45</v>
      </c>
      <c r="F74" s="141">
        <f t="shared" si="5"/>
        <v>100</v>
      </c>
      <c r="G74" s="141">
        <f t="shared" si="5"/>
        <v>100</v>
      </c>
      <c r="H74" s="138"/>
    </row>
    <row r="75" spans="1:13" ht="60" customHeight="1">
      <c r="A75" s="116">
        <v>41051200</v>
      </c>
      <c r="B75" s="117" t="s">
        <v>193</v>
      </c>
      <c r="C75" s="266">
        <v>419.7</v>
      </c>
      <c r="D75" s="142">
        <v>314.7</v>
      </c>
      <c r="E75" s="142">
        <v>314.7</v>
      </c>
      <c r="F75" s="141">
        <f t="shared" si="5"/>
        <v>74.98213009292351</v>
      </c>
      <c r="G75" s="141">
        <f t="shared" si="5"/>
        <v>100</v>
      </c>
      <c r="H75" s="138"/>
      <c r="M75" s="133"/>
    </row>
    <row r="76" spans="1:13" ht="61.5" customHeight="1">
      <c r="A76" s="116">
        <v>41051400</v>
      </c>
      <c r="B76" s="117" t="s">
        <v>213</v>
      </c>
      <c r="C76" s="266">
        <v>255.792</v>
      </c>
      <c r="D76" s="142">
        <v>255.792</v>
      </c>
      <c r="E76" s="142">
        <v>255.792</v>
      </c>
      <c r="F76" s="141">
        <f t="shared" si="5"/>
        <v>100</v>
      </c>
      <c r="G76" s="141">
        <f t="shared" si="5"/>
        <v>100</v>
      </c>
      <c r="H76" s="138"/>
      <c r="M76" s="133"/>
    </row>
    <row r="77" spans="1:8" ht="25.5" customHeight="1">
      <c r="A77" s="116">
        <v>41053900</v>
      </c>
      <c r="B77" s="117" t="s">
        <v>175</v>
      </c>
      <c r="C77" s="266">
        <v>283.5</v>
      </c>
      <c r="D77" s="142">
        <v>279.2</v>
      </c>
      <c r="E77" s="142">
        <v>279.2</v>
      </c>
      <c r="F77" s="141">
        <f t="shared" si="5"/>
        <v>98.48324514991181</v>
      </c>
      <c r="G77" s="141">
        <f t="shared" si="5"/>
        <v>100</v>
      </c>
      <c r="H77" s="138"/>
    </row>
    <row r="78" spans="1:8" ht="56.25" customHeight="1" thickBot="1">
      <c r="A78" s="116">
        <v>41054300</v>
      </c>
      <c r="B78" s="117" t="s">
        <v>215</v>
      </c>
      <c r="C78" s="282">
        <v>377.872</v>
      </c>
      <c r="D78" s="154">
        <v>296.272</v>
      </c>
      <c r="E78" s="154">
        <v>296.272</v>
      </c>
      <c r="F78" s="141">
        <f t="shared" si="5"/>
        <v>78.40538595079815</v>
      </c>
      <c r="G78" s="141">
        <f t="shared" si="5"/>
        <v>100</v>
      </c>
      <c r="H78" s="138"/>
    </row>
    <row r="79" spans="1:8" s="12" customFormat="1" ht="29.25" customHeight="1" thickBot="1">
      <c r="A79" s="23"/>
      <c r="B79" s="42" t="s">
        <v>12</v>
      </c>
      <c r="C79" s="160">
        <f>C59+C61+C66+C68</f>
        <v>113907.09</v>
      </c>
      <c r="D79" s="161">
        <f>D59+D61+D66+D68</f>
        <v>88601.83899999999</v>
      </c>
      <c r="E79" s="161">
        <f>E59+E61+E66+E68</f>
        <v>86555.62100000001</v>
      </c>
      <c r="F79" s="162">
        <f>IF(C79=0,"",$E79/C79*100)</f>
        <v>75.98791348282184</v>
      </c>
      <c r="G79" s="163">
        <f t="shared" si="5"/>
        <v>97.69054680682194</v>
      </c>
      <c r="H79" s="157"/>
    </row>
    <row r="80" spans="1:8" s="26" customFormat="1" ht="27" customHeight="1" thickBot="1">
      <c r="A80" s="47"/>
      <c r="B80" s="4" t="s">
        <v>24</v>
      </c>
      <c r="C80" s="164"/>
      <c r="D80" s="165" t="s">
        <v>17</v>
      </c>
      <c r="E80" s="166"/>
      <c r="F80" s="166"/>
      <c r="G80" s="167"/>
      <c r="H80" s="168"/>
    </row>
    <row r="81" spans="1:8" s="19" customFormat="1" ht="20.25" customHeight="1">
      <c r="A81" s="121" t="s">
        <v>157</v>
      </c>
      <c r="B81" s="48" t="s">
        <v>26</v>
      </c>
      <c r="C81" s="169">
        <v>16168.924</v>
      </c>
      <c r="D81" s="169">
        <v>14053.916</v>
      </c>
      <c r="E81" s="170">
        <v>12880.312</v>
      </c>
      <c r="F81" s="170">
        <f aca="true" t="shared" si="6" ref="F81:F92">IF(C81=0,"",IF(($E81/C81*100)&gt;=200,"В/100",$E81/C81*100))</f>
        <v>79.66091002716074</v>
      </c>
      <c r="G81" s="171">
        <f>IF(D81=0,"",IF((E81/D81*100)&gt;=200,"В/100",E81/D81*100))</f>
        <v>91.64927412402352</v>
      </c>
      <c r="H81" s="172"/>
    </row>
    <row r="82" spans="1:8" s="19" customFormat="1" ht="20.25" customHeight="1">
      <c r="A82" s="122" t="s">
        <v>158</v>
      </c>
      <c r="B82" s="49" t="s">
        <v>27</v>
      </c>
      <c r="C82" s="173">
        <v>38703.351</v>
      </c>
      <c r="D82" s="173">
        <v>31069.912</v>
      </c>
      <c r="E82" s="174">
        <v>28740.71</v>
      </c>
      <c r="F82" s="174">
        <f t="shared" si="6"/>
        <v>74.25897049586221</v>
      </c>
      <c r="G82" s="175">
        <f>IF(D82=0,"",IF((E82/D82*100)&gt;=200,"В/100",E82/D82*100))</f>
        <v>92.50335179578236</v>
      </c>
      <c r="H82" s="172"/>
    </row>
    <row r="83" spans="1:8" s="19" customFormat="1" ht="20.25" customHeight="1">
      <c r="A83" s="123" t="s">
        <v>159</v>
      </c>
      <c r="B83" s="51" t="s">
        <v>165</v>
      </c>
      <c r="C83" s="176">
        <v>36718.122</v>
      </c>
      <c r="D83" s="177">
        <v>30979.655</v>
      </c>
      <c r="E83" s="177">
        <v>28663.237</v>
      </c>
      <c r="F83" s="177">
        <f t="shared" si="6"/>
        <v>78.06291672542511</v>
      </c>
      <c r="G83" s="178">
        <f>IF(D83=0,"",IF((E83/D83*100)&gt;=200,"В/100",E83/D83*100))</f>
        <v>92.52277664163788</v>
      </c>
      <c r="H83" s="179"/>
    </row>
    <row r="84" spans="1:8" s="19" customFormat="1" ht="20.25" customHeight="1">
      <c r="A84" s="122" t="s">
        <v>160</v>
      </c>
      <c r="B84" s="52" t="s">
        <v>28</v>
      </c>
      <c r="C84" s="176">
        <v>1550.4</v>
      </c>
      <c r="D84" s="176">
        <v>1323.684</v>
      </c>
      <c r="E84" s="177">
        <v>1193.853</v>
      </c>
      <c r="F84" s="177">
        <f t="shared" si="6"/>
        <v>77.00290247678019</v>
      </c>
      <c r="G84" s="178">
        <f aca="true" t="shared" si="7" ref="G84:G98">IF(D84=0,"",IF((E84/D84*100)&gt;=200,"В/100",E84/D84*100))</f>
        <v>90.19169227700871</v>
      </c>
      <c r="H84" s="180"/>
    </row>
    <row r="85" spans="1:8" s="19" customFormat="1" ht="20.25" customHeight="1">
      <c r="A85" s="123" t="s">
        <v>161</v>
      </c>
      <c r="B85" s="51" t="s">
        <v>29</v>
      </c>
      <c r="C85" s="176">
        <v>1898.915</v>
      </c>
      <c r="D85" s="176">
        <v>1492.092</v>
      </c>
      <c r="E85" s="177">
        <v>1189.165</v>
      </c>
      <c r="F85" s="177">
        <f t="shared" si="6"/>
        <v>62.62339283222261</v>
      </c>
      <c r="G85" s="178">
        <f t="shared" si="7"/>
        <v>79.69783364564651</v>
      </c>
      <c r="H85" s="172"/>
    </row>
    <row r="86" spans="1:8" s="19" customFormat="1" ht="20.25" customHeight="1">
      <c r="A86" s="123" t="s">
        <v>162</v>
      </c>
      <c r="B86" s="51" t="s">
        <v>92</v>
      </c>
      <c r="C86" s="176">
        <v>4338.7</v>
      </c>
      <c r="D86" s="176">
        <v>3857.69</v>
      </c>
      <c r="E86" s="177">
        <v>3127.777</v>
      </c>
      <c r="F86" s="177">
        <f t="shared" si="6"/>
        <v>72.09018830525274</v>
      </c>
      <c r="G86" s="178">
        <f t="shared" si="7"/>
        <v>81.0790136065884</v>
      </c>
      <c r="H86" s="172"/>
    </row>
    <row r="87" spans="1:8" s="19" customFormat="1" ht="23.25" customHeight="1">
      <c r="A87" s="123" t="s">
        <v>163</v>
      </c>
      <c r="B87" s="51" t="s">
        <v>168</v>
      </c>
      <c r="C87" s="176">
        <v>1253.576</v>
      </c>
      <c r="D87" s="176">
        <v>1253.576</v>
      </c>
      <c r="E87" s="177">
        <v>1148.723</v>
      </c>
      <c r="F87" s="177">
        <f t="shared" si="6"/>
        <v>91.63568862199021</v>
      </c>
      <c r="G87" s="178">
        <f t="shared" si="7"/>
        <v>91.63568862199021</v>
      </c>
      <c r="H87" s="172"/>
    </row>
    <row r="88" spans="1:8" s="19" customFormat="1" ht="24.75" customHeight="1">
      <c r="A88" s="123" t="s">
        <v>169</v>
      </c>
      <c r="B88" s="53" t="s">
        <v>170</v>
      </c>
      <c r="C88" s="176">
        <v>20</v>
      </c>
      <c r="D88" s="176">
        <v>20</v>
      </c>
      <c r="E88" s="177"/>
      <c r="F88" s="177">
        <f t="shared" si="6"/>
        <v>0</v>
      </c>
      <c r="G88" s="178">
        <f t="shared" si="7"/>
        <v>0</v>
      </c>
      <c r="H88" s="172"/>
    </row>
    <row r="89" spans="1:8" s="19" customFormat="1" ht="18.75" customHeight="1">
      <c r="A89" s="258" t="s">
        <v>164</v>
      </c>
      <c r="B89" s="259" t="s">
        <v>171</v>
      </c>
      <c r="C89" s="177"/>
      <c r="D89" s="177"/>
      <c r="E89" s="177"/>
      <c r="F89" s="177">
        <f t="shared" si="6"/>
      </c>
      <c r="G89" s="178">
        <f t="shared" si="7"/>
      </c>
      <c r="H89" s="172"/>
    </row>
    <row r="90" spans="1:8" s="19" customFormat="1" ht="39.75" customHeight="1">
      <c r="A90" s="123" t="s">
        <v>172</v>
      </c>
      <c r="B90" s="53" t="s">
        <v>173</v>
      </c>
      <c r="C90" s="176">
        <v>50</v>
      </c>
      <c r="D90" s="176">
        <v>50</v>
      </c>
      <c r="E90" s="177"/>
      <c r="F90" s="177">
        <f>IF(C90=0,"",IF(($E90/C90*100)&gt;=200,"В/100",$E90/C90*100))</f>
        <v>0</v>
      </c>
      <c r="G90" s="178">
        <f>IF(D90=0,"",IF((E90/D90*100)&gt;=200,"В/100",E90/D90*100))</f>
        <v>0</v>
      </c>
      <c r="H90" s="172"/>
    </row>
    <row r="91" spans="1:8" s="19" customFormat="1" ht="27" customHeight="1">
      <c r="A91" s="272" t="s">
        <v>197</v>
      </c>
      <c r="B91" s="53" t="s">
        <v>198</v>
      </c>
      <c r="C91" s="176"/>
      <c r="D91" s="176"/>
      <c r="E91" s="177"/>
      <c r="F91" s="177">
        <f>IF(C91=0,"",IF(($E91/C91*100)&gt;=200,"В/100",$E91/C91*100))</f>
      </c>
      <c r="G91" s="273">
        <f>IF(D91=0,"",IF((E91/D91*100)&gt;=200,"В/100",E91/D91*100))</f>
      </c>
      <c r="H91" s="172"/>
    </row>
    <row r="92" spans="1:8" s="19" customFormat="1" ht="20.25" customHeight="1">
      <c r="A92" s="128" t="s">
        <v>174</v>
      </c>
      <c r="B92" s="51" t="s">
        <v>11</v>
      </c>
      <c r="C92" s="177">
        <v>10</v>
      </c>
      <c r="D92" s="177">
        <v>10</v>
      </c>
      <c r="E92" s="177"/>
      <c r="F92" s="177">
        <f t="shared" si="6"/>
        <v>0</v>
      </c>
      <c r="G92" s="177">
        <f t="shared" si="7"/>
        <v>0</v>
      </c>
      <c r="H92" s="172"/>
    </row>
    <row r="93" spans="1:8" s="27" customFormat="1" ht="27.75" customHeight="1" thickBot="1">
      <c r="A93" s="126"/>
      <c r="B93" s="127" t="s">
        <v>56</v>
      </c>
      <c r="C93" s="247">
        <f>SUM(C81:C92)</f>
        <v>100711.98799999998</v>
      </c>
      <c r="D93" s="247">
        <f>SUM(D81:D92)</f>
        <v>84110.52500000001</v>
      </c>
      <c r="E93" s="247">
        <f>SUM(E81:E92)</f>
        <v>76943.77699999999</v>
      </c>
      <c r="F93" s="247">
        <f>IF(C93=0,"",IF(($E93/C93*100)&gt;=200,"В/100",$E93/C93*100))</f>
        <v>76.39981945346963</v>
      </c>
      <c r="G93" s="248">
        <f t="shared" si="7"/>
        <v>91.47936836680068</v>
      </c>
      <c r="H93" s="184"/>
    </row>
    <row r="94" spans="1:8" s="19" customFormat="1" ht="39" customHeight="1" hidden="1" thickBot="1">
      <c r="A94" s="58">
        <v>250339</v>
      </c>
      <c r="B94" s="59" t="s">
        <v>93</v>
      </c>
      <c r="C94" s="185"/>
      <c r="D94" s="185"/>
      <c r="E94" s="186"/>
      <c r="F94" s="249">
        <f>IF(C94=0,"",IF(($E94/C94*100)&gt;=200,"В/100",$E94/C94*100))</f>
      </c>
      <c r="G94" s="250">
        <f t="shared" si="7"/>
      </c>
      <c r="H94" s="179"/>
    </row>
    <row r="95" spans="1:8" s="19" customFormat="1" ht="26.25" customHeight="1">
      <c r="A95" s="256">
        <v>9000</v>
      </c>
      <c r="B95" s="257" t="s">
        <v>179</v>
      </c>
      <c r="C95" s="187"/>
      <c r="D95" s="187"/>
      <c r="E95" s="187"/>
      <c r="F95" s="260"/>
      <c r="G95" s="260"/>
      <c r="H95" s="179"/>
    </row>
    <row r="96" spans="1:8" s="19" customFormat="1" ht="38.25" customHeight="1">
      <c r="A96" s="125" t="s">
        <v>199</v>
      </c>
      <c r="B96" s="120" t="s">
        <v>200</v>
      </c>
      <c r="C96" s="187">
        <v>10089.8</v>
      </c>
      <c r="D96" s="187">
        <v>7567.4</v>
      </c>
      <c r="E96" s="187">
        <v>7567.4</v>
      </c>
      <c r="F96" s="187">
        <f>IF(C96=0,"",IF(($E96/C96*100)&gt;=200,"В/100",$E96/C96*100))</f>
        <v>75.00049554996134</v>
      </c>
      <c r="G96" s="187">
        <f>IF(D96=0,"",IF((E96/D96*100)&gt;=200,"В/100",E96/D96*100))</f>
        <v>100</v>
      </c>
      <c r="H96" s="179"/>
    </row>
    <row r="97" spans="1:8" s="19" customFormat="1" ht="24" customHeight="1">
      <c r="A97" s="125" t="s">
        <v>176</v>
      </c>
      <c r="B97" s="120" t="s">
        <v>175</v>
      </c>
      <c r="C97" s="187">
        <v>90</v>
      </c>
      <c r="D97" s="187">
        <v>90</v>
      </c>
      <c r="E97" s="187">
        <v>22</v>
      </c>
      <c r="F97" s="187">
        <f>IF(C97=0,"",IF(($E97/C97*100)&gt;=200,"В/100",$E97/C97*100))</f>
        <v>24.444444444444443</v>
      </c>
      <c r="G97" s="187">
        <f>IF(D97=0,"",IF((E97/D97*100)&gt;=200,"В/100",E97/D97*100))</f>
        <v>24.444444444444443</v>
      </c>
      <c r="H97" s="179"/>
    </row>
    <row r="98" spans="1:8" s="19" customFormat="1" ht="39" customHeight="1" thickBot="1">
      <c r="A98" s="251" t="s">
        <v>177</v>
      </c>
      <c r="B98" s="252" t="s">
        <v>178</v>
      </c>
      <c r="C98" s="253">
        <v>55</v>
      </c>
      <c r="D98" s="253">
        <v>55</v>
      </c>
      <c r="E98" s="253">
        <v>55</v>
      </c>
      <c r="F98" s="254">
        <f>IF(C98=0,"",IF(($E98/C98*100)&gt;=200,"В/100",$E98/C98*100))</f>
        <v>100</v>
      </c>
      <c r="G98" s="255">
        <f t="shared" si="7"/>
        <v>100</v>
      </c>
      <c r="H98" s="179"/>
    </row>
    <row r="99" spans="1:8" s="27" customFormat="1" ht="29.25" customHeight="1" thickBot="1">
      <c r="A99" s="28"/>
      <c r="B99" s="41" t="s">
        <v>57</v>
      </c>
      <c r="C99" s="188">
        <f>C93+C94+C97+C98+C96</f>
        <v>110946.78799999999</v>
      </c>
      <c r="D99" s="188">
        <f>D93+D94+D97+D98+D96</f>
        <v>91822.925</v>
      </c>
      <c r="E99" s="188">
        <f>E93+E94+E97+E98+E96</f>
        <v>84588.17699999998</v>
      </c>
      <c r="F99" s="188">
        <f>IF(C99=0,"",IF(($E99/C99*100)&gt;=200,"В/100",$E99/C99*100))</f>
        <v>76.24211437288297</v>
      </c>
      <c r="G99" s="183">
        <f>IF(D99=0,"",IF((E99/D99*100)&gt;=200,"В/100",E99/D99*100))</f>
        <v>92.12097850291741</v>
      </c>
      <c r="H99" s="189"/>
    </row>
    <row r="100" spans="1:8" s="27" customFormat="1" ht="27.75" customHeight="1" thickBot="1">
      <c r="A100" s="61"/>
      <c r="B100" s="30" t="s">
        <v>60</v>
      </c>
      <c r="C100" s="190"/>
      <c r="D100" s="190"/>
      <c r="E100" s="191"/>
      <c r="F100" s="190"/>
      <c r="G100" s="192"/>
      <c r="H100" s="193"/>
    </row>
    <row r="101" spans="1:8" s="19" customFormat="1" ht="20.25">
      <c r="A101" s="36">
        <v>602000</v>
      </c>
      <c r="B101" s="35" t="s">
        <v>32</v>
      </c>
      <c r="C101" s="194"/>
      <c r="D101" s="284">
        <f>D102-D103+D127+D128</f>
        <v>-2960.2999999999997</v>
      </c>
      <c r="E101" s="284">
        <f>E102-E103+E127+E128</f>
        <v>-1967.4420000000002</v>
      </c>
      <c r="F101" s="194"/>
      <c r="G101" s="195"/>
      <c r="H101" s="172"/>
    </row>
    <row r="102" spans="1:8" s="19" customFormat="1" ht="20.25">
      <c r="A102" s="13">
        <v>602100</v>
      </c>
      <c r="B102" s="14" t="s">
        <v>33</v>
      </c>
      <c r="C102" s="196"/>
      <c r="D102" s="154">
        <v>1752.4</v>
      </c>
      <c r="E102" s="154">
        <v>1762.918</v>
      </c>
      <c r="F102" s="196"/>
      <c r="G102" s="197"/>
      <c r="H102" s="198"/>
    </row>
    <row r="103" spans="1:8" s="19" customFormat="1" ht="19.5" customHeight="1">
      <c r="A103" s="13">
        <v>602200</v>
      </c>
      <c r="B103" s="14" t="s">
        <v>34</v>
      </c>
      <c r="C103" s="196">
        <f>(C105+C106)</f>
        <v>0</v>
      </c>
      <c r="D103" s="153"/>
      <c r="E103" s="153">
        <v>2037.871</v>
      </c>
      <c r="F103" s="196"/>
      <c r="G103" s="197"/>
      <c r="H103" s="172"/>
    </row>
    <row r="104" spans="1:8" s="19" customFormat="1" ht="20.25" hidden="1">
      <c r="A104" s="13"/>
      <c r="B104" s="14" t="s">
        <v>15</v>
      </c>
      <c r="C104" s="196">
        <v>0</v>
      </c>
      <c r="D104" s="154"/>
      <c r="E104" s="154"/>
      <c r="F104" s="196"/>
      <c r="G104" s="197"/>
      <c r="H104" s="172"/>
    </row>
    <row r="105" spans="1:8" s="19" customFormat="1" ht="20.25" hidden="1">
      <c r="A105" s="13"/>
      <c r="B105" s="14" t="s">
        <v>13</v>
      </c>
      <c r="C105" s="196">
        <v>0</v>
      </c>
      <c r="D105" s="154">
        <v>19491.17949</v>
      </c>
      <c r="E105" s="154">
        <v>19491.17949</v>
      </c>
      <c r="F105" s="196"/>
      <c r="G105" s="197"/>
      <c r="H105" s="179"/>
    </row>
    <row r="106" spans="1:8" s="19" customFormat="1" ht="20.25" hidden="1">
      <c r="A106" s="13"/>
      <c r="B106" s="14" t="s">
        <v>14</v>
      </c>
      <c r="C106" s="196">
        <f>SUM(C108:C126)</f>
        <v>0</v>
      </c>
      <c r="D106" s="153">
        <f>SUM(D108:D126)</f>
        <v>37715.60008999999</v>
      </c>
      <c r="E106" s="153">
        <f>SUM(E108:E126)</f>
        <v>37715.60008999999</v>
      </c>
      <c r="F106" s="196"/>
      <c r="G106" s="197"/>
      <c r="H106" s="172"/>
    </row>
    <row r="107" spans="1:8" s="19" customFormat="1" ht="20.25" hidden="1">
      <c r="A107" s="13"/>
      <c r="B107" s="14" t="s">
        <v>16</v>
      </c>
      <c r="C107" s="196">
        <v>0</v>
      </c>
      <c r="D107" s="154"/>
      <c r="E107" s="154"/>
      <c r="F107" s="196"/>
      <c r="G107" s="197"/>
      <c r="H107" s="172"/>
    </row>
    <row r="108" spans="1:8" s="31" customFormat="1" ht="20.25" hidden="1">
      <c r="A108" s="32"/>
      <c r="B108" s="33" t="s">
        <v>36</v>
      </c>
      <c r="C108" s="199">
        <v>0</v>
      </c>
      <c r="D108" s="285">
        <v>25546.87936</v>
      </c>
      <c r="E108" s="285">
        <v>25546.87936</v>
      </c>
      <c r="F108" s="199"/>
      <c r="G108" s="200"/>
      <c r="H108" s="201"/>
    </row>
    <row r="109" spans="1:8" s="31" customFormat="1" ht="20.25" hidden="1">
      <c r="A109" s="32"/>
      <c r="B109" s="33" t="s">
        <v>37</v>
      </c>
      <c r="C109" s="199">
        <v>0</v>
      </c>
      <c r="D109" s="285"/>
      <c r="E109" s="285"/>
      <c r="F109" s="199"/>
      <c r="G109" s="200"/>
      <c r="H109" s="201"/>
    </row>
    <row r="110" spans="1:8" s="31" customFormat="1" ht="20.25" hidden="1">
      <c r="A110" s="32"/>
      <c r="B110" s="33" t="s">
        <v>55</v>
      </c>
      <c r="C110" s="199">
        <v>0</v>
      </c>
      <c r="D110" s="285"/>
      <c r="E110" s="285"/>
      <c r="F110" s="199"/>
      <c r="G110" s="200"/>
      <c r="H110" s="201"/>
    </row>
    <row r="111" spans="1:8" s="31" customFormat="1" ht="20.25" hidden="1">
      <c r="A111" s="32"/>
      <c r="B111" s="33" t="s">
        <v>53</v>
      </c>
      <c r="C111" s="199">
        <v>0</v>
      </c>
      <c r="D111" s="285">
        <v>4501.8</v>
      </c>
      <c r="E111" s="285">
        <v>4501.8</v>
      </c>
      <c r="F111" s="199"/>
      <c r="G111" s="200"/>
      <c r="H111" s="201"/>
    </row>
    <row r="112" spans="1:8" s="31" customFormat="1" ht="20.25" hidden="1">
      <c r="A112" s="32"/>
      <c r="B112" s="33" t="s">
        <v>38</v>
      </c>
      <c r="C112" s="199">
        <v>0</v>
      </c>
      <c r="D112" s="285"/>
      <c r="E112" s="285"/>
      <c r="F112" s="199"/>
      <c r="G112" s="200"/>
      <c r="H112" s="201"/>
    </row>
    <row r="113" spans="1:8" s="31" customFormat="1" ht="31.5" hidden="1">
      <c r="A113" s="32"/>
      <c r="B113" s="33" t="s">
        <v>39</v>
      </c>
      <c r="C113" s="199">
        <v>0</v>
      </c>
      <c r="D113" s="285"/>
      <c r="E113" s="285"/>
      <c r="F113" s="199"/>
      <c r="G113" s="200"/>
      <c r="H113" s="201"/>
    </row>
    <row r="114" spans="1:8" s="31" customFormat="1" ht="20.25" hidden="1">
      <c r="A114" s="32"/>
      <c r="B114" s="33" t="s">
        <v>40</v>
      </c>
      <c r="C114" s="199">
        <v>0</v>
      </c>
      <c r="D114" s="285"/>
      <c r="E114" s="285"/>
      <c r="F114" s="199"/>
      <c r="G114" s="200"/>
      <c r="H114" s="201"/>
    </row>
    <row r="115" spans="1:8" s="31" customFormat="1" ht="20.25" hidden="1">
      <c r="A115" s="32"/>
      <c r="B115" s="33" t="s">
        <v>41</v>
      </c>
      <c r="C115" s="199">
        <v>0</v>
      </c>
      <c r="D115" s="285">
        <v>1854.83313</v>
      </c>
      <c r="E115" s="285">
        <v>1854.83313</v>
      </c>
      <c r="F115" s="199"/>
      <c r="G115" s="200"/>
      <c r="H115" s="201"/>
    </row>
    <row r="116" spans="1:8" s="31" customFormat="1" ht="20.25" hidden="1">
      <c r="A116" s="32"/>
      <c r="B116" s="33" t="s">
        <v>42</v>
      </c>
      <c r="C116" s="199">
        <v>0</v>
      </c>
      <c r="D116" s="285"/>
      <c r="E116" s="285"/>
      <c r="F116" s="199"/>
      <c r="G116" s="200"/>
      <c r="H116" s="201"/>
    </row>
    <row r="117" spans="1:8" s="31" customFormat="1" ht="20.25" hidden="1">
      <c r="A117" s="32"/>
      <c r="B117" s="33" t="s">
        <v>43</v>
      </c>
      <c r="C117" s="199">
        <v>0</v>
      </c>
      <c r="D117" s="285"/>
      <c r="E117" s="285"/>
      <c r="F117" s="199"/>
      <c r="G117" s="200"/>
      <c r="H117" s="201"/>
    </row>
    <row r="118" spans="1:8" s="31" customFormat="1" ht="17.25" customHeight="1" hidden="1">
      <c r="A118" s="32"/>
      <c r="B118" s="33" t="s">
        <v>44</v>
      </c>
      <c r="C118" s="199">
        <v>0</v>
      </c>
      <c r="D118" s="285"/>
      <c r="E118" s="285"/>
      <c r="F118" s="199"/>
      <c r="G118" s="200"/>
      <c r="H118" s="201"/>
    </row>
    <row r="119" spans="1:8" s="31" customFormat="1" ht="20.25" hidden="1">
      <c r="A119" s="32"/>
      <c r="B119" s="33" t="s">
        <v>45</v>
      </c>
      <c r="C119" s="199">
        <v>0</v>
      </c>
      <c r="D119" s="285"/>
      <c r="E119" s="285"/>
      <c r="F119" s="199"/>
      <c r="G119" s="200"/>
      <c r="H119" s="201"/>
    </row>
    <row r="120" spans="1:8" s="31" customFormat="1" ht="18.75" customHeight="1" hidden="1">
      <c r="A120" s="32"/>
      <c r="B120" s="33" t="s">
        <v>46</v>
      </c>
      <c r="C120" s="199">
        <v>0</v>
      </c>
      <c r="D120" s="285">
        <v>1809</v>
      </c>
      <c r="E120" s="285">
        <v>1809</v>
      </c>
      <c r="F120" s="199"/>
      <c r="G120" s="200"/>
      <c r="H120" s="201"/>
    </row>
    <row r="121" spans="1:8" s="31" customFormat="1" ht="20.25" hidden="1">
      <c r="A121" s="32"/>
      <c r="B121" s="33" t="s">
        <v>47</v>
      </c>
      <c r="C121" s="199">
        <v>0</v>
      </c>
      <c r="D121" s="285">
        <v>425.6</v>
      </c>
      <c r="E121" s="285">
        <v>425.6</v>
      </c>
      <c r="F121" s="199"/>
      <c r="G121" s="200"/>
      <c r="H121" s="201"/>
    </row>
    <row r="122" spans="1:8" s="31" customFormat="1" ht="20.25" hidden="1">
      <c r="A122" s="32"/>
      <c r="B122" s="33" t="s">
        <v>0</v>
      </c>
      <c r="C122" s="199">
        <v>0</v>
      </c>
      <c r="D122" s="285">
        <v>3087</v>
      </c>
      <c r="E122" s="285">
        <v>3087</v>
      </c>
      <c r="F122" s="199"/>
      <c r="G122" s="200"/>
      <c r="H122" s="201"/>
    </row>
    <row r="123" spans="1:8" s="31" customFormat="1" ht="31.5" hidden="1">
      <c r="A123" s="32"/>
      <c r="B123" s="33" t="s">
        <v>67</v>
      </c>
      <c r="C123" s="199">
        <v>0</v>
      </c>
      <c r="D123" s="285">
        <v>323.91757</v>
      </c>
      <c r="E123" s="285">
        <v>323.91757</v>
      </c>
      <c r="F123" s="199"/>
      <c r="G123" s="200"/>
      <c r="H123" s="201"/>
    </row>
    <row r="124" spans="1:8" s="31" customFormat="1" ht="20.25" hidden="1">
      <c r="A124" s="32"/>
      <c r="B124" s="33" t="s">
        <v>62</v>
      </c>
      <c r="C124" s="199">
        <v>0</v>
      </c>
      <c r="D124" s="285">
        <v>163.77936</v>
      </c>
      <c r="E124" s="285">
        <v>163.77936</v>
      </c>
      <c r="F124" s="199"/>
      <c r="G124" s="200"/>
      <c r="H124" s="202"/>
    </row>
    <row r="125" spans="1:8" s="31" customFormat="1" ht="20.25" hidden="1">
      <c r="A125" s="32"/>
      <c r="B125" s="33" t="s">
        <v>48</v>
      </c>
      <c r="C125" s="199">
        <v>0</v>
      </c>
      <c r="D125" s="285"/>
      <c r="E125" s="285"/>
      <c r="F125" s="199"/>
      <c r="G125" s="200"/>
      <c r="H125" s="202"/>
    </row>
    <row r="126" spans="1:8" s="31" customFormat="1" ht="20.25" hidden="1">
      <c r="A126" s="32"/>
      <c r="B126" s="33" t="s">
        <v>49</v>
      </c>
      <c r="C126" s="199">
        <v>0</v>
      </c>
      <c r="D126" s="285">
        <v>2.79067</v>
      </c>
      <c r="E126" s="285">
        <v>2.79067</v>
      </c>
      <c r="F126" s="199"/>
      <c r="G126" s="200"/>
      <c r="H126" s="202"/>
    </row>
    <row r="127" spans="1:8" s="19" customFormat="1" ht="20.25">
      <c r="A127" s="13">
        <v>602300</v>
      </c>
      <c r="B127" s="14" t="s">
        <v>35</v>
      </c>
      <c r="C127" s="196">
        <v>0</v>
      </c>
      <c r="D127" s="154"/>
      <c r="E127" s="154">
        <v>73.564</v>
      </c>
      <c r="F127" s="196"/>
      <c r="G127" s="197"/>
      <c r="H127" s="172"/>
    </row>
    <row r="128" spans="1:8" s="19" customFormat="1" ht="38.25" thickBot="1">
      <c r="A128" s="13">
        <v>602400</v>
      </c>
      <c r="B128" s="14" t="s">
        <v>22</v>
      </c>
      <c r="C128" s="196"/>
      <c r="D128" s="284">
        <v>-4712.7</v>
      </c>
      <c r="E128" s="284">
        <v>-1766.053</v>
      </c>
      <c r="F128" s="196"/>
      <c r="G128" s="197"/>
      <c r="H128" s="172"/>
    </row>
    <row r="129" spans="1:8" s="19" customFormat="1" ht="21" customHeight="1" hidden="1" thickBot="1">
      <c r="A129" s="37">
        <v>603000</v>
      </c>
      <c r="B129" s="34" t="s">
        <v>30</v>
      </c>
      <c r="C129" s="203">
        <v>0</v>
      </c>
      <c r="D129" s="280"/>
      <c r="E129" s="154"/>
      <c r="F129" s="203"/>
      <c r="G129" s="204"/>
      <c r="H129" s="172"/>
    </row>
    <row r="130" spans="1:8" s="19" customFormat="1" ht="26.25" customHeight="1" thickBot="1">
      <c r="A130" s="56"/>
      <c r="B130" s="41" t="s">
        <v>61</v>
      </c>
      <c r="C130" s="205">
        <f>+C101+C129</f>
        <v>0</v>
      </c>
      <c r="D130" s="281">
        <f>+D101+D129</f>
        <v>-2960.2999999999997</v>
      </c>
      <c r="E130" s="281">
        <f>+E101+E129</f>
        <v>-1967.4420000000002</v>
      </c>
      <c r="F130" s="205"/>
      <c r="G130" s="206"/>
      <c r="H130" s="172"/>
    </row>
    <row r="131" spans="3:8" s="19" customFormat="1" ht="18">
      <c r="C131" s="88"/>
      <c r="D131" s="89"/>
      <c r="E131" s="90"/>
      <c r="F131" s="88"/>
      <c r="G131" s="91"/>
      <c r="H131" s="87"/>
    </row>
    <row r="132" spans="3:8" s="19" customFormat="1" ht="18">
      <c r="C132" s="91"/>
      <c r="D132" s="92"/>
      <c r="E132" s="93"/>
      <c r="F132" s="91"/>
      <c r="G132" s="91"/>
      <c r="H132" s="87"/>
    </row>
    <row r="133" spans="2:8" s="19" customFormat="1" ht="35.25" customHeight="1">
      <c r="B133" s="19" t="s">
        <v>217</v>
      </c>
      <c r="C133" s="91"/>
      <c r="D133" s="92"/>
      <c r="E133" s="62" t="s">
        <v>218</v>
      </c>
      <c r="F133" s="91"/>
      <c r="G133" s="91"/>
      <c r="H133" s="87"/>
    </row>
    <row r="134" spans="3:8" s="19" customFormat="1" ht="18">
      <c r="C134" s="91"/>
      <c r="D134" s="92"/>
      <c r="E134" s="93"/>
      <c r="F134" s="91"/>
      <c r="G134" s="91"/>
      <c r="H134" s="87"/>
    </row>
    <row r="135" spans="3:8" s="19" customFormat="1" ht="18">
      <c r="C135" s="91"/>
      <c r="D135" s="92"/>
      <c r="E135" s="93"/>
      <c r="F135" s="91"/>
      <c r="G135" s="91"/>
      <c r="H135" s="87"/>
    </row>
    <row r="136" spans="3:8" s="19" customFormat="1" ht="18">
      <c r="C136" s="91"/>
      <c r="D136" s="92"/>
      <c r="E136" s="93"/>
      <c r="F136" s="91"/>
      <c r="G136" s="91"/>
      <c r="H136" s="87"/>
    </row>
    <row r="137" spans="3:8" s="19" customFormat="1" ht="18">
      <c r="C137" s="91"/>
      <c r="D137" s="92"/>
      <c r="E137" s="93"/>
      <c r="F137" s="91"/>
      <c r="G137" s="91"/>
      <c r="H137" s="87"/>
    </row>
    <row r="138" spans="3:8" s="19" customFormat="1" ht="18">
      <c r="C138" s="91"/>
      <c r="D138" s="92"/>
      <c r="E138" s="93"/>
      <c r="F138" s="91"/>
      <c r="G138" s="91"/>
      <c r="H138" s="87"/>
    </row>
    <row r="139" spans="3:8" s="19" customFormat="1" ht="18">
      <c r="C139" s="91"/>
      <c r="D139" s="92"/>
      <c r="E139" s="93"/>
      <c r="F139" s="91"/>
      <c r="G139" s="91"/>
      <c r="H139" s="87"/>
    </row>
    <row r="140" spans="3:8" s="19" customFormat="1" ht="18">
      <c r="C140" s="91"/>
      <c r="D140" s="92"/>
      <c r="E140" s="93"/>
      <c r="F140" s="91"/>
      <c r="G140" s="91"/>
      <c r="H140" s="87"/>
    </row>
    <row r="141" spans="3:8" s="19" customFormat="1" ht="18">
      <c r="C141" s="91"/>
      <c r="D141" s="92"/>
      <c r="E141" s="93"/>
      <c r="F141" s="91"/>
      <c r="G141" s="91"/>
      <c r="H141" s="87"/>
    </row>
    <row r="142" spans="3:8" s="19" customFormat="1" ht="18">
      <c r="C142" s="91"/>
      <c r="D142" s="92"/>
      <c r="E142" s="93"/>
      <c r="F142" s="91"/>
      <c r="G142" s="91"/>
      <c r="H142" s="87"/>
    </row>
    <row r="143" spans="3:8" s="19" customFormat="1" ht="18">
      <c r="C143" s="91"/>
      <c r="D143" s="92"/>
      <c r="E143" s="93"/>
      <c r="F143" s="91"/>
      <c r="G143" s="91"/>
      <c r="H143" s="87"/>
    </row>
    <row r="144" spans="3:8" s="19" customFormat="1" ht="18">
      <c r="C144" s="91"/>
      <c r="D144" s="92"/>
      <c r="E144" s="93"/>
      <c r="F144" s="91"/>
      <c r="G144" s="91"/>
      <c r="H144" s="87"/>
    </row>
    <row r="145" spans="3:8" s="19" customFormat="1" ht="18">
      <c r="C145" s="91"/>
      <c r="D145" s="92"/>
      <c r="E145" s="93"/>
      <c r="F145" s="91"/>
      <c r="G145" s="91"/>
      <c r="H145" s="87"/>
    </row>
    <row r="146" spans="3:8" s="19" customFormat="1" ht="18">
      <c r="C146" s="91"/>
      <c r="D146" s="92"/>
      <c r="E146" s="93"/>
      <c r="F146" s="91"/>
      <c r="G146" s="91"/>
      <c r="H146" s="87"/>
    </row>
    <row r="147" spans="3:8" s="19" customFormat="1" ht="18">
      <c r="C147" s="91"/>
      <c r="D147" s="92"/>
      <c r="E147" s="93"/>
      <c r="F147" s="91"/>
      <c r="G147" s="91"/>
      <c r="H147" s="87"/>
    </row>
    <row r="148" spans="3:8" s="19" customFormat="1" ht="18">
      <c r="C148" s="91"/>
      <c r="D148" s="92"/>
      <c r="E148" s="93"/>
      <c r="F148" s="91"/>
      <c r="G148" s="91"/>
      <c r="H148" s="87"/>
    </row>
    <row r="149" spans="3:8" s="19" customFormat="1" ht="18">
      <c r="C149" s="91"/>
      <c r="D149" s="92"/>
      <c r="E149" s="93"/>
      <c r="F149" s="91"/>
      <c r="G149" s="91"/>
      <c r="H149" s="87"/>
    </row>
    <row r="150" spans="3:8" s="19" customFormat="1" ht="18">
      <c r="C150" s="91"/>
      <c r="D150" s="92"/>
      <c r="E150" s="93"/>
      <c r="F150" s="91"/>
      <c r="G150" s="91"/>
      <c r="H150" s="87"/>
    </row>
    <row r="151" spans="3:8" s="19" customFormat="1" ht="18">
      <c r="C151" s="91"/>
      <c r="D151" s="92"/>
      <c r="E151" s="93"/>
      <c r="F151" s="91"/>
      <c r="G151" s="91"/>
      <c r="H151" s="87"/>
    </row>
    <row r="152" spans="3:8" s="19" customFormat="1" ht="18">
      <c r="C152" s="91"/>
      <c r="D152" s="92"/>
      <c r="E152" s="93"/>
      <c r="F152" s="91"/>
      <c r="G152" s="91"/>
      <c r="H152" s="87"/>
    </row>
    <row r="153" spans="3:8" s="19" customFormat="1" ht="18">
      <c r="C153" s="91"/>
      <c r="D153" s="92"/>
      <c r="E153" s="93"/>
      <c r="F153" s="91"/>
      <c r="G153" s="91"/>
      <c r="H153" s="87"/>
    </row>
    <row r="154" spans="3:8" s="19" customFormat="1" ht="18">
      <c r="C154" s="91"/>
      <c r="D154" s="92"/>
      <c r="E154" s="93"/>
      <c r="F154" s="91"/>
      <c r="G154" s="91"/>
      <c r="H154" s="87"/>
    </row>
    <row r="155" spans="3:8" s="19" customFormat="1" ht="18">
      <c r="C155" s="91"/>
      <c r="D155" s="92"/>
      <c r="E155" s="93"/>
      <c r="F155" s="91"/>
      <c r="G155" s="91"/>
      <c r="H155" s="87"/>
    </row>
    <row r="156" spans="3:8" s="19" customFormat="1" ht="18">
      <c r="C156" s="91"/>
      <c r="D156" s="92"/>
      <c r="E156" s="93"/>
      <c r="F156" s="91"/>
      <c r="G156" s="91"/>
      <c r="H156" s="87"/>
    </row>
    <row r="157" spans="3:8" s="19" customFormat="1" ht="18">
      <c r="C157" s="91"/>
      <c r="D157" s="92"/>
      <c r="E157" s="93"/>
      <c r="F157" s="91"/>
      <c r="G157" s="91"/>
      <c r="H157" s="87"/>
    </row>
    <row r="158" spans="3:8" ht="18.75">
      <c r="C158" s="86"/>
      <c r="D158" s="94"/>
      <c r="E158" s="94"/>
      <c r="F158" s="94"/>
      <c r="G158" s="86"/>
      <c r="H158" s="86"/>
    </row>
    <row r="159" spans="3:8" ht="18.75">
      <c r="C159" s="86"/>
      <c r="D159" s="94"/>
      <c r="E159" s="94"/>
      <c r="F159" s="94"/>
      <c r="G159" s="86"/>
      <c r="H159" s="86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37" r:id="rId1"/>
  <headerFooter alignWithMargins="0">
    <oddFooter>&amp;C&amp;P</oddFooter>
  </headerFooter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4"/>
  <sheetViews>
    <sheetView showZeros="0" view="pageBreakPreview" zoomScale="75" zoomScaleNormal="75" zoomScaleSheetLayoutView="75" zoomScalePageLayoutView="0" workbookViewId="0" topLeftCell="A1">
      <pane xSplit="2" ySplit="2" topLeftCell="C3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C1" sqref="C1:E1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3:5" ht="70.5" customHeight="1" thickBot="1">
      <c r="C1" s="289" t="s">
        <v>220</v>
      </c>
      <c r="D1" s="289"/>
      <c r="E1" s="289"/>
    </row>
    <row r="2" spans="1:5" s="25" customFormat="1" ht="69" customHeight="1" thickBot="1">
      <c r="A2" s="64" t="s">
        <v>1</v>
      </c>
      <c r="B2" s="65" t="s">
        <v>2</v>
      </c>
      <c r="C2" s="66" t="s">
        <v>50</v>
      </c>
      <c r="D2" s="24" t="s">
        <v>63</v>
      </c>
      <c r="E2" s="67" t="s">
        <v>51</v>
      </c>
    </row>
    <row r="3" spans="1:5" s="25" customFormat="1" ht="36" customHeight="1" thickBot="1">
      <c r="A3" s="64"/>
      <c r="B3" s="4" t="s">
        <v>20</v>
      </c>
      <c r="C3" s="66"/>
      <c r="D3" s="24"/>
      <c r="E3" s="67"/>
    </row>
    <row r="4" spans="1:5" s="25" customFormat="1" ht="24" customHeight="1" thickBot="1">
      <c r="A4" s="39">
        <v>10000000</v>
      </c>
      <c r="B4" s="40" t="s">
        <v>3</v>
      </c>
      <c r="C4" s="207">
        <f>C5</f>
        <v>38.400000000000006</v>
      </c>
      <c r="D4" s="208">
        <f>D5</f>
        <v>33.339</v>
      </c>
      <c r="E4" s="209">
        <f aca="true" t="shared" si="0" ref="E4:E22">IF(C4=0,"",$D4/C4*100)</f>
        <v>86.82031249999999</v>
      </c>
    </row>
    <row r="5" spans="1:5" s="25" customFormat="1" ht="23.25" customHeight="1" thickBot="1">
      <c r="A5" s="73">
        <v>19000000</v>
      </c>
      <c r="B5" s="74" t="s">
        <v>66</v>
      </c>
      <c r="C5" s="210">
        <f>C6</f>
        <v>38.400000000000006</v>
      </c>
      <c r="D5" s="211">
        <f>D6</f>
        <v>33.339</v>
      </c>
      <c r="E5" s="209">
        <f t="shared" si="0"/>
        <v>86.82031249999999</v>
      </c>
    </row>
    <row r="6" spans="1:5" s="25" customFormat="1" ht="20.25" customHeight="1" thickBot="1">
      <c r="A6" s="76">
        <v>19010000</v>
      </c>
      <c r="B6" s="77" t="s">
        <v>21</v>
      </c>
      <c r="C6" s="212">
        <f>C7+C8+C9</f>
        <v>38.400000000000006</v>
      </c>
      <c r="D6" s="212">
        <f>D7+D8+D9</f>
        <v>33.339</v>
      </c>
      <c r="E6" s="209">
        <f t="shared" si="0"/>
        <v>86.82031249999999</v>
      </c>
    </row>
    <row r="7" spans="1:5" s="25" customFormat="1" ht="36" customHeight="1" thickBot="1">
      <c r="A7" s="80" t="s">
        <v>113</v>
      </c>
      <c r="B7" s="75" t="s">
        <v>83</v>
      </c>
      <c r="C7" s="213">
        <v>19.3</v>
      </c>
      <c r="D7" s="214">
        <v>17.385</v>
      </c>
      <c r="E7" s="209">
        <f t="shared" si="0"/>
        <v>90.07772020725389</v>
      </c>
    </row>
    <row r="8" spans="1:5" s="12" customFormat="1" ht="26.25" customHeight="1" thickBot="1">
      <c r="A8" s="80" t="s">
        <v>114</v>
      </c>
      <c r="B8" s="75" t="s">
        <v>84</v>
      </c>
      <c r="C8" s="213">
        <v>2.5</v>
      </c>
      <c r="D8" s="214">
        <v>1.818</v>
      </c>
      <c r="E8" s="209">
        <f t="shared" si="0"/>
        <v>72.72000000000001</v>
      </c>
    </row>
    <row r="9" spans="1:5" s="2" customFormat="1" ht="22.5" customHeight="1" thickBot="1">
      <c r="A9" s="104" t="s">
        <v>115</v>
      </c>
      <c r="B9" s="105" t="s">
        <v>85</v>
      </c>
      <c r="C9" s="215">
        <v>16.6</v>
      </c>
      <c r="D9" s="215">
        <v>14.136</v>
      </c>
      <c r="E9" s="216">
        <f t="shared" si="0"/>
        <v>85.15662650602408</v>
      </c>
    </row>
    <row r="10" spans="1:5" s="2" customFormat="1" ht="21" thickBot="1">
      <c r="A10" s="39">
        <v>20000000</v>
      </c>
      <c r="B10" s="108" t="s">
        <v>6</v>
      </c>
      <c r="C10" s="136">
        <f>C11+C14</f>
        <v>986.9</v>
      </c>
      <c r="D10" s="136">
        <f>D11+D14</f>
        <v>1419.665</v>
      </c>
      <c r="E10" s="217">
        <f t="shared" si="0"/>
        <v>143.85094741108523</v>
      </c>
    </row>
    <row r="11" spans="1:5" s="2" customFormat="1" ht="20.25">
      <c r="A11" s="106">
        <v>24000000</v>
      </c>
      <c r="B11" s="107" t="s">
        <v>90</v>
      </c>
      <c r="C11" s="218">
        <f>C12+C13</f>
        <v>51.3</v>
      </c>
      <c r="D11" s="218">
        <f>D12+D13</f>
        <v>101.89500000000001</v>
      </c>
      <c r="E11" s="218">
        <f t="shared" si="0"/>
        <v>198.6257309941521</v>
      </c>
    </row>
    <row r="12" spans="1:5" s="2" customFormat="1" ht="56.25">
      <c r="A12" s="99">
        <v>24062100</v>
      </c>
      <c r="B12" s="97" t="s">
        <v>133</v>
      </c>
      <c r="C12" s="141">
        <v>0.3</v>
      </c>
      <c r="D12" s="141">
        <v>0.718</v>
      </c>
      <c r="E12" s="141">
        <f t="shared" si="0"/>
        <v>239.33333333333334</v>
      </c>
    </row>
    <row r="13" spans="1:5" s="2" customFormat="1" ht="40.5" customHeight="1">
      <c r="A13" s="99">
        <v>24170000</v>
      </c>
      <c r="B13" s="98" t="s">
        <v>194</v>
      </c>
      <c r="C13" s="141">
        <v>51</v>
      </c>
      <c r="D13" s="141">
        <v>101.177</v>
      </c>
      <c r="E13" s="141">
        <f t="shared" si="0"/>
        <v>198.38627450980394</v>
      </c>
    </row>
    <row r="14" spans="1:5" s="2" customFormat="1" ht="24" customHeight="1" thickBot="1">
      <c r="A14" s="16">
        <v>25000000</v>
      </c>
      <c r="B14" s="17" t="s">
        <v>10</v>
      </c>
      <c r="C14" s="219">
        <v>935.6</v>
      </c>
      <c r="D14" s="219">
        <v>1317.77</v>
      </c>
      <c r="E14" s="141">
        <f t="shared" si="0"/>
        <v>140.84758443779393</v>
      </c>
    </row>
    <row r="15" spans="1:5" s="2" customFormat="1" ht="21" thickBot="1">
      <c r="A15" s="39">
        <v>30000000</v>
      </c>
      <c r="B15" s="40" t="s">
        <v>31</v>
      </c>
      <c r="C15" s="220">
        <f>+C16</f>
        <v>0</v>
      </c>
      <c r="D15" s="220">
        <f>+D16</f>
        <v>0</v>
      </c>
      <c r="E15" s="221">
        <f t="shared" si="0"/>
      </c>
    </row>
    <row r="16" spans="1:5" s="12" customFormat="1" ht="25.5" customHeight="1" thickBot="1">
      <c r="A16" s="10">
        <v>31010000</v>
      </c>
      <c r="B16" s="9" t="s">
        <v>94</v>
      </c>
      <c r="C16" s="222">
        <v>0</v>
      </c>
      <c r="D16" s="222">
        <v>0</v>
      </c>
      <c r="E16" s="141">
        <f t="shared" si="0"/>
      </c>
    </row>
    <row r="17" spans="1:5" s="12" customFormat="1" ht="25.5" customHeight="1" thickBot="1">
      <c r="A17" s="112">
        <v>40000000</v>
      </c>
      <c r="B17" s="131" t="s">
        <v>64</v>
      </c>
      <c r="C17" s="223">
        <f>C18</f>
        <v>0</v>
      </c>
      <c r="D17" s="223">
        <f>D18</f>
        <v>0</v>
      </c>
      <c r="E17" s="221">
        <f t="shared" si="0"/>
      </c>
    </row>
    <row r="18" spans="1:5" s="12" customFormat="1" ht="25.5" customHeight="1">
      <c r="A18" s="70">
        <v>41030000</v>
      </c>
      <c r="B18" s="71" t="s">
        <v>9</v>
      </c>
      <c r="C18" s="219">
        <f>C19+C20</f>
        <v>0</v>
      </c>
      <c r="D18" s="219">
        <f>D19</f>
        <v>0</v>
      </c>
      <c r="E18" s="141">
        <f t="shared" si="0"/>
      </c>
    </row>
    <row r="19" spans="1:5" s="12" customFormat="1" ht="15" customHeight="1">
      <c r="A19" s="72"/>
      <c r="B19" s="132"/>
      <c r="C19" s="219">
        <v>0</v>
      </c>
      <c r="D19" s="219">
        <v>0</v>
      </c>
      <c r="E19" s="141">
        <f t="shared" si="0"/>
      </c>
    </row>
    <row r="20" spans="1:5" s="12" customFormat="1" ht="16.5" customHeight="1" thickBot="1">
      <c r="A20" s="134"/>
      <c r="B20" s="135"/>
      <c r="C20" s="224">
        <v>0</v>
      </c>
      <c r="D20" s="224">
        <v>0</v>
      </c>
      <c r="E20" s="225"/>
    </row>
    <row r="21" spans="1:5" s="12" customFormat="1" ht="27.75" customHeight="1" thickBot="1">
      <c r="A21" s="11"/>
      <c r="B21" s="41" t="s">
        <v>65</v>
      </c>
      <c r="C21" s="155">
        <f>C4+C10+C15+C17</f>
        <v>1025.3</v>
      </c>
      <c r="D21" s="155">
        <f>D4+D10+D15+D17</f>
        <v>1453.004</v>
      </c>
      <c r="E21" s="226">
        <f t="shared" si="0"/>
        <v>141.7150102409051</v>
      </c>
    </row>
    <row r="22" spans="1:5" s="27" customFormat="1" ht="22.5" customHeight="1" thickBot="1">
      <c r="A22" s="18"/>
      <c r="B22" s="43" t="s">
        <v>23</v>
      </c>
      <c r="C22" s="227">
        <f>C21</f>
        <v>1025.3</v>
      </c>
      <c r="D22" s="227">
        <f>D21</f>
        <v>1453.004</v>
      </c>
      <c r="E22" s="183">
        <f t="shared" si="0"/>
        <v>141.7150102409051</v>
      </c>
    </row>
    <row r="23" spans="1:6" ht="21" thickBot="1">
      <c r="A23" s="60"/>
      <c r="B23" s="4" t="s">
        <v>25</v>
      </c>
      <c r="C23" s="228"/>
      <c r="D23" s="229"/>
      <c r="E23" s="230"/>
      <c r="F23" s="20"/>
    </row>
    <row r="24" spans="1:6" ht="20.25">
      <c r="A24" s="124" t="s">
        <v>157</v>
      </c>
      <c r="B24" s="68" t="s">
        <v>26</v>
      </c>
      <c r="C24" s="283">
        <v>312.8</v>
      </c>
      <c r="D24" s="181">
        <v>246.922</v>
      </c>
      <c r="E24" s="231">
        <f aca="true" t="shared" si="1" ref="E24:E38">IF(C24=0,"",IF(($D24/C24*100)&gt;=200,"В/100",$D24/C24*100))</f>
        <v>78.93925831202046</v>
      </c>
      <c r="F24" s="21"/>
    </row>
    <row r="25" spans="1:5" ht="20.25">
      <c r="A25" s="122" t="s">
        <v>158</v>
      </c>
      <c r="B25" s="49" t="s">
        <v>27</v>
      </c>
      <c r="C25" s="173">
        <v>2000.8</v>
      </c>
      <c r="D25" s="174">
        <v>1429.905</v>
      </c>
      <c r="E25" s="231">
        <f t="shared" si="1"/>
        <v>71.46666333466614</v>
      </c>
    </row>
    <row r="26" spans="1:5" ht="20.25">
      <c r="A26" s="122" t="s">
        <v>159</v>
      </c>
      <c r="B26" s="49" t="s">
        <v>165</v>
      </c>
      <c r="C26" s="173">
        <v>37</v>
      </c>
      <c r="D26" s="174">
        <v>36.969</v>
      </c>
      <c r="E26" s="231">
        <f t="shared" si="1"/>
        <v>99.91621621621623</v>
      </c>
    </row>
    <row r="27" spans="1:5" ht="20.25">
      <c r="A27" s="122" t="s">
        <v>160</v>
      </c>
      <c r="B27" s="52" t="s">
        <v>28</v>
      </c>
      <c r="C27" s="176">
        <v>22.9</v>
      </c>
      <c r="D27" s="177">
        <v>14.793</v>
      </c>
      <c r="E27" s="232">
        <f t="shared" si="1"/>
        <v>64.59825327510917</v>
      </c>
    </row>
    <row r="28" spans="1:5" ht="20.25">
      <c r="A28" s="122" t="s">
        <v>161</v>
      </c>
      <c r="B28" s="51" t="s">
        <v>29</v>
      </c>
      <c r="C28" s="176"/>
      <c r="D28" s="177"/>
      <c r="E28" s="232">
        <f t="shared" si="1"/>
      </c>
    </row>
    <row r="29" spans="1:5" ht="20.25">
      <c r="A29" s="122" t="s">
        <v>162</v>
      </c>
      <c r="B29" s="52" t="s">
        <v>92</v>
      </c>
      <c r="C29" s="176">
        <v>631.1</v>
      </c>
      <c r="D29" s="177">
        <v>219.013</v>
      </c>
      <c r="E29" s="232">
        <f t="shared" si="1"/>
        <v>34.70337505942006</v>
      </c>
    </row>
    <row r="30" spans="1:5" ht="20.25" customHeight="1">
      <c r="A30" s="258" t="s">
        <v>182</v>
      </c>
      <c r="B30" s="259" t="s">
        <v>183</v>
      </c>
      <c r="C30" s="176"/>
      <c r="D30" s="177"/>
      <c r="E30" s="232">
        <f t="shared" si="1"/>
      </c>
    </row>
    <row r="31" spans="1:6" s="27" customFormat="1" ht="27" customHeight="1" hidden="1">
      <c r="A31" s="123">
        <v>180000</v>
      </c>
      <c r="B31" s="53" t="s">
        <v>134</v>
      </c>
      <c r="C31" s="233"/>
      <c r="D31" s="177"/>
      <c r="E31" s="232">
        <f t="shared" si="1"/>
      </c>
      <c r="F31" s="29"/>
    </row>
    <row r="32" spans="1:6" s="27" customFormat="1" ht="23.25" customHeight="1">
      <c r="A32" s="123" t="s">
        <v>184</v>
      </c>
      <c r="B32" s="53" t="s">
        <v>185</v>
      </c>
      <c r="C32" s="233">
        <v>2950.999</v>
      </c>
      <c r="D32" s="177">
        <v>1237.366</v>
      </c>
      <c r="E32" s="232">
        <f t="shared" si="1"/>
        <v>41.9304106846529</v>
      </c>
      <c r="F32" s="29"/>
    </row>
    <row r="33" spans="1:6" s="27" customFormat="1" ht="39" customHeight="1">
      <c r="A33" s="123" t="s">
        <v>201</v>
      </c>
      <c r="B33" s="53" t="s">
        <v>202</v>
      </c>
      <c r="C33" s="233"/>
      <c r="D33" s="177"/>
      <c r="E33" s="232"/>
      <c r="F33" s="29"/>
    </row>
    <row r="34" spans="1:6" s="27" customFormat="1" ht="27" customHeight="1">
      <c r="A34" s="123" t="s">
        <v>163</v>
      </c>
      <c r="B34" s="53" t="s">
        <v>168</v>
      </c>
      <c r="C34" s="233"/>
      <c r="D34" s="177"/>
      <c r="E34" s="232">
        <f t="shared" si="1"/>
      </c>
      <c r="F34" s="29"/>
    </row>
    <row r="35" spans="1:6" s="27" customFormat="1" ht="27" customHeight="1">
      <c r="A35" s="128" t="s">
        <v>187</v>
      </c>
      <c r="B35" s="51" t="s">
        <v>186</v>
      </c>
      <c r="C35" s="177">
        <v>40.797</v>
      </c>
      <c r="D35" s="177"/>
      <c r="E35" s="232">
        <f t="shared" si="1"/>
        <v>0</v>
      </c>
      <c r="F35" s="29"/>
    </row>
    <row r="36" spans="1:5" s="27" customFormat="1" ht="29.25" customHeight="1" thickBot="1">
      <c r="A36" s="126"/>
      <c r="B36" s="127" t="s">
        <v>58</v>
      </c>
      <c r="C36" s="234">
        <f>SUM(C24:C35)</f>
        <v>5996.396</v>
      </c>
      <c r="D36" s="234">
        <f>SUM(D24:D35)</f>
        <v>3184.968</v>
      </c>
      <c r="E36" s="235">
        <f t="shared" si="1"/>
        <v>53.11470423234223</v>
      </c>
    </row>
    <row r="37" spans="1:5" s="27" customFormat="1" ht="23.25" customHeight="1" thickBot="1">
      <c r="A37" s="129" t="s">
        <v>180</v>
      </c>
      <c r="B37" s="130" t="s">
        <v>181</v>
      </c>
      <c r="C37" s="236">
        <v>521.1</v>
      </c>
      <c r="D37" s="236"/>
      <c r="E37" s="232">
        <f t="shared" si="1"/>
        <v>0</v>
      </c>
    </row>
    <row r="38" spans="1:5" ht="21" thickBot="1">
      <c r="A38" s="69"/>
      <c r="B38" s="41" t="s">
        <v>59</v>
      </c>
      <c r="C38" s="188">
        <f>SUM(C36:C37)</f>
        <v>6517.496</v>
      </c>
      <c r="D38" s="188">
        <f>SUM(D36:D37)</f>
        <v>3184.968</v>
      </c>
      <c r="E38" s="237">
        <f t="shared" si="1"/>
        <v>48.86797015295444</v>
      </c>
    </row>
    <row r="39" spans="1:5" ht="21" thickBot="1">
      <c r="A39" s="61"/>
      <c r="B39" s="30" t="s">
        <v>135</v>
      </c>
      <c r="C39" s="190"/>
      <c r="D39" s="191"/>
      <c r="E39" s="238"/>
    </row>
    <row r="40" spans="1:5" ht="37.5" hidden="1">
      <c r="A40" s="100">
        <v>601000</v>
      </c>
      <c r="B40" s="101" t="s">
        <v>136</v>
      </c>
      <c r="C40" s="239">
        <f>+C41+C42</f>
        <v>0</v>
      </c>
      <c r="D40" s="240">
        <f>D41+D42</f>
        <v>0</v>
      </c>
      <c r="E40" s="241"/>
    </row>
    <row r="41" spans="1:5" ht="37.5" hidden="1">
      <c r="A41" s="54">
        <v>601100</v>
      </c>
      <c r="B41" s="55" t="s">
        <v>137</v>
      </c>
      <c r="C41" s="242"/>
      <c r="D41" s="243"/>
      <c r="E41" s="244"/>
    </row>
    <row r="42" spans="1:5" ht="20.25" hidden="1">
      <c r="A42" s="54">
        <v>601200</v>
      </c>
      <c r="B42" s="55" t="s">
        <v>138</v>
      </c>
      <c r="C42" s="242"/>
      <c r="D42" s="243"/>
      <c r="E42" s="244"/>
    </row>
    <row r="43" spans="1:5" ht="20.25">
      <c r="A43" s="50">
        <v>602000</v>
      </c>
      <c r="B43" s="51" t="s">
        <v>32</v>
      </c>
      <c r="C43" s="176">
        <f>C44-C45+C62+C61</f>
        <v>5085.83</v>
      </c>
      <c r="D43" s="176">
        <f>D44-D45+D62+D61</f>
        <v>1731.9619999999998</v>
      </c>
      <c r="E43" s="245"/>
    </row>
    <row r="44" spans="1:5" ht="20.25">
      <c r="A44" s="54">
        <v>602100</v>
      </c>
      <c r="B44" s="55" t="s">
        <v>33</v>
      </c>
      <c r="C44" s="181">
        <v>373.172</v>
      </c>
      <c r="D44" s="181">
        <v>746.427</v>
      </c>
      <c r="E44" s="244"/>
    </row>
    <row r="45" spans="1:5" ht="20.25">
      <c r="A45" s="54">
        <v>602200</v>
      </c>
      <c r="B45" s="55" t="s">
        <v>34</v>
      </c>
      <c r="C45" s="181"/>
      <c r="D45" s="181">
        <v>796.087</v>
      </c>
      <c r="E45" s="244"/>
    </row>
    <row r="46" spans="1:5" ht="20.25" hidden="1">
      <c r="A46" s="54"/>
      <c r="B46" s="55" t="s">
        <v>15</v>
      </c>
      <c r="C46" s="181"/>
      <c r="D46" s="181"/>
      <c r="E46" s="244"/>
    </row>
    <row r="47" spans="1:5" ht="20.25" hidden="1">
      <c r="A47" s="54"/>
      <c r="B47" s="55" t="s">
        <v>13</v>
      </c>
      <c r="C47" s="181"/>
      <c r="D47" s="181"/>
      <c r="E47" s="244"/>
    </row>
    <row r="48" spans="1:5" ht="20.25" hidden="1">
      <c r="A48" s="54"/>
      <c r="B48" s="55" t="s">
        <v>14</v>
      </c>
      <c r="C48" s="181"/>
      <c r="D48" s="181"/>
      <c r="E48" s="244"/>
    </row>
    <row r="49" spans="1:5" ht="20.25" hidden="1">
      <c r="A49" s="54"/>
      <c r="B49" s="55" t="s">
        <v>16</v>
      </c>
      <c r="C49" s="181"/>
      <c r="D49" s="181"/>
      <c r="E49" s="244"/>
    </row>
    <row r="50" spans="1:5" ht="20.25" hidden="1">
      <c r="A50" s="102"/>
      <c r="B50" s="103" t="s">
        <v>139</v>
      </c>
      <c r="C50" s="286"/>
      <c r="D50" s="286"/>
      <c r="E50" s="246"/>
    </row>
    <row r="51" spans="1:5" ht="20.25" hidden="1">
      <c r="A51" s="102"/>
      <c r="B51" s="103" t="s">
        <v>140</v>
      </c>
      <c r="C51" s="286"/>
      <c r="D51" s="286"/>
      <c r="E51" s="246"/>
    </row>
    <row r="52" spans="1:5" ht="20.25" hidden="1">
      <c r="A52" s="102"/>
      <c r="B52" s="103" t="s">
        <v>141</v>
      </c>
      <c r="C52" s="286"/>
      <c r="D52" s="286"/>
      <c r="E52" s="246"/>
    </row>
    <row r="53" spans="1:5" ht="20.25" hidden="1">
      <c r="A53" s="102"/>
      <c r="B53" s="103" t="s">
        <v>142</v>
      </c>
      <c r="C53" s="286"/>
      <c r="D53" s="286"/>
      <c r="E53" s="246"/>
    </row>
    <row r="54" spans="1:5" ht="20.25" hidden="1">
      <c r="A54" s="102"/>
      <c r="B54" s="103" t="s">
        <v>143</v>
      </c>
      <c r="C54" s="286"/>
      <c r="D54" s="286"/>
      <c r="E54" s="246"/>
    </row>
    <row r="55" spans="1:5" ht="20.25" hidden="1">
      <c r="A55" s="102"/>
      <c r="B55" s="103" t="s">
        <v>144</v>
      </c>
      <c r="C55" s="286"/>
      <c r="D55" s="286"/>
      <c r="E55" s="246"/>
    </row>
    <row r="56" spans="1:5" ht="20.25" hidden="1">
      <c r="A56" s="102"/>
      <c r="B56" s="103" t="s">
        <v>145</v>
      </c>
      <c r="C56" s="286"/>
      <c r="D56" s="286"/>
      <c r="E56" s="246"/>
    </row>
    <row r="57" spans="1:5" ht="20.25" hidden="1">
      <c r="A57" s="102"/>
      <c r="B57" s="103" t="s">
        <v>146</v>
      </c>
      <c r="C57" s="286"/>
      <c r="D57" s="286"/>
      <c r="E57" s="246"/>
    </row>
    <row r="58" spans="1:5" ht="20.25" hidden="1">
      <c r="A58" s="102"/>
      <c r="B58" s="103" t="s">
        <v>147</v>
      </c>
      <c r="C58" s="286"/>
      <c r="D58" s="286"/>
      <c r="E58" s="246"/>
    </row>
    <row r="59" spans="1:5" ht="20.25" hidden="1">
      <c r="A59" s="102"/>
      <c r="B59" s="103" t="s">
        <v>148</v>
      </c>
      <c r="C59" s="286"/>
      <c r="D59" s="286"/>
      <c r="E59" s="246"/>
    </row>
    <row r="60" spans="1:5" ht="20.25" hidden="1">
      <c r="A60" s="102"/>
      <c r="B60" s="103" t="s">
        <v>149</v>
      </c>
      <c r="C60" s="286"/>
      <c r="D60" s="286"/>
      <c r="E60" s="246"/>
    </row>
    <row r="61" spans="1:5" ht="20.25">
      <c r="A61" s="54">
        <v>602300</v>
      </c>
      <c r="B61" s="55" t="s">
        <v>150</v>
      </c>
      <c r="C61" s="181"/>
      <c r="D61" s="181">
        <v>15.57</v>
      </c>
      <c r="E61" s="244"/>
    </row>
    <row r="62" spans="1:5" ht="38.25" thickBot="1">
      <c r="A62" s="54">
        <v>602400</v>
      </c>
      <c r="B62" s="55" t="s">
        <v>22</v>
      </c>
      <c r="C62" s="181">
        <v>4712.658</v>
      </c>
      <c r="D62" s="181">
        <v>1766.052</v>
      </c>
      <c r="E62" s="244"/>
    </row>
    <row r="63" spans="1:5" ht="21" thickBot="1">
      <c r="A63" s="56"/>
      <c r="B63" s="57" t="s">
        <v>151</v>
      </c>
      <c r="C63" s="182">
        <f>C43</f>
        <v>5085.83</v>
      </c>
      <c r="D63" s="182">
        <f>D43</f>
        <v>1731.9619999999998</v>
      </c>
      <c r="E63" s="237"/>
    </row>
    <row r="64" spans="3:5" ht="18">
      <c r="C64" s="22"/>
      <c r="D64" s="63"/>
      <c r="E64" s="22"/>
    </row>
    <row r="65" spans="3:5" ht="18">
      <c r="C65" s="22"/>
      <c r="D65" s="63"/>
      <c r="E65" s="22"/>
    </row>
    <row r="66" spans="2:5" ht="38.25" customHeight="1">
      <c r="B66" s="19" t="s">
        <v>217</v>
      </c>
      <c r="C66" s="91"/>
      <c r="D66" s="62" t="s">
        <v>218</v>
      </c>
      <c r="E66" s="22"/>
    </row>
    <row r="67" spans="3:5" ht="18">
      <c r="C67" s="22"/>
      <c r="D67" s="63"/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D83" s="63"/>
      <c r="E83" s="22"/>
    </row>
    <row r="84" spans="3:5" ht="18">
      <c r="C84" s="22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spans="3:5" ht="18">
      <c r="C630" s="22"/>
      <c r="E630" s="22"/>
    </row>
    <row r="631" ht="18">
      <c r="E631" s="22"/>
    </row>
    <row r="632" ht="18">
      <c r="E632" s="22"/>
    </row>
    <row r="633" ht="18">
      <c r="E633" s="22"/>
    </row>
    <row r="634" ht="18">
      <c r="E634" s="22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User</cp:lastModifiedBy>
  <cp:lastPrinted>2019-12-03T14:33:22Z</cp:lastPrinted>
  <dcterms:created xsi:type="dcterms:W3CDTF">2003-04-04T06:54:01Z</dcterms:created>
  <dcterms:modified xsi:type="dcterms:W3CDTF">2019-12-06T13:24:53Z</dcterms:modified>
  <cp:category/>
  <cp:version/>
  <cp:contentType/>
  <cp:contentStatus/>
</cp:coreProperties>
</file>